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66925"/>
  <mc:AlternateContent xmlns:mc="http://schemas.openxmlformats.org/markup-compatibility/2006">
    <mc:Choice Requires="x15">
      <x15ac:absPath xmlns:x15ac="http://schemas.microsoft.com/office/spreadsheetml/2010/11/ac" url="C:\Users\kun0c204\Desktop\町ホームページデータ\09_事業者向け　各種届出・申請書様式等\01_地域密着型サービス、居宅介護支援、介護予防支援\サイト添付用データ\"/>
    </mc:Choice>
  </mc:AlternateContent>
  <xr:revisionPtr revIDLastSave="0" documentId="13_ncr:1_{58B10CA0-6FB8-4A03-95CC-C56370EEDFA9}" xr6:coauthVersionLast="36" xr6:coauthVersionMax="47" xr10:uidLastSave="{00000000-0000-0000-0000-000000000000}"/>
  <bookViews>
    <workbookView xWindow="0" yWindow="0" windowWidth="20490" windowHeight="6915" tabRatio="874" xr2:uid="{00000000-000D-0000-FFFF-FFFF00000000}"/>
  </bookViews>
  <sheets>
    <sheet name="地域密着型特定施設" sheetId="21" r:id="rId1"/>
    <sheet name="シフト記号表" sheetId="19" r:id="rId2"/>
    <sheet name="記入方法" sheetId="22" r:id="rId3"/>
    <sheet name="【記載例】地域密着型特定施設" sheetId="10" r:id="rId4"/>
    <sheet name="【記載例】シフト記号表（勤務時間帯）" sheetId="16" r:id="rId5"/>
    <sheet name="プルダウン・リスト" sheetId="3" r:id="rId6"/>
  </sheets>
  <definedNames>
    <definedName name="【記載例】シフト記号" localSheetId="1">シフト記号表!$C$6:$C$47</definedName>
    <definedName name="【記載例】シフト記号">'【記載例】シフト記号表（勤務時間帯）'!$C$6:$C$47</definedName>
    <definedName name="【記載例】シフト記号表" localSheetId="1">シフト記号表!$C$6:$C$47</definedName>
    <definedName name="【記載例】シフト記号表">'【記載例】シフト記号表（勤務時間帯）'!$C$6:$C$47</definedName>
    <definedName name="_xlnm.Print_Area" localSheetId="4">'【記載例】シフト記号表（勤務時間帯）'!$B$1:$N$52</definedName>
    <definedName name="_xlnm.Print_Area" localSheetId="3">【記載例】地域密着型特定施設!$A$1:$BJ$97</definedName>
    <definedName name="_xlnm.Print_Area" localSheetId="1">シフト記号表!$B$1:$N$52</definedName>
    <definedName name="_xlnm.Print_Area" localSheetId="2">記入方法!$A$1:$Q$80</definedName>
    <definedName name="_xlnm.Print_Area" localSheetId="0">地域密着型特定施設!$A$1:$BJ$237</definedName>
    <definedName name="_xlnm.Print_Titles" localSheetId="3">【記載例】地域密着型特定施設!$1:$16</definedName>
    <definedName name="_xlnm.Print_Titles" localSheetId="0">地域密着型特定施設!$1:$16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O224" i="21"/>
  <c r="O222" i="21"/>
  <c r="AE223" i="21"/>
  <c r="O223" i="21"/>
  <c r="O225" i="21"/>
  <c r="AE222" i="21"/>
  <c r="AC225" i="21"/>
  <c r="M225" i="21"/>
  <c r="M222" i="21"/>
  <c r="AC224" i="21"/>
  <c r="M224" i="21"/>
  <c r="M223" i="21"/>
  <c r="AC223" i="21"/>
  <c r="AC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C20" i="10"/>
  <c r="AA20" i="10"/>
  <c r="AX20" i="10"/>
  <c r="AO20" i="10"/>
  <c r="AG20" i="10"/>
  <c r="AL20" i="10"/>
  <c r="AV20" i="10"/>
  <c r="X20" i="10"/>
  <c r="AH20" i="10"/>
  <c r="L44" i="16"/>
  <c r="AV42" i="10"/>
  <c r="AV62" i="10"/>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<sst xmlns="http://schemas.openxmlformats.org/spreadsheetml/2006/main" count="1846" uniqueCount="280">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</sst>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2">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0" borderId="65" xfId="0" applyFont="1" applyBorder="1" applyAlignment="1">
      <alignment horizontal="center" vertical="center" shrinkToFit="1"/>
    </xf>
    <xf numFmtId="0" fontId="8" fillId="0" borderId="60" xfId="0" applyFont="1" applyBorder="1" applyAlignment="1">
      <alignment horizontal="center" vertical="center" shrinkToFi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3" borderId="0" xfId="0" applyFont="1" applyFill="1" applyBorder="1" applyAlignment="1" applyProtection="1">
      <alignment horizontal="center" vertical="center" wrapText="1"/>
      <protection locked="0"/>
    </xf>
    <xf numFmtId="177" fontId="1" fillId="3" borderId="8" xfId="0" applyNumberFormat="1" applyFont="1" applyFill="1" applyBorder="1" applyAlignment="1">
      <alignment horizontal="center" vertical="center"/>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0" fontId="5" fillId="0" borderId="0" xfId="0" applyFont="1" applyFill="1" applyBorder="1" applyAlignment="1">
      <alignment horizontal="center"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9" fontId="1" fillId="0" borderId="8" xfId="0" applyNumberFormat="1" applyFont="1" applyFill="1" applyBorder="1" applyAlignment="1">
      <alignment horizontal="center" vertical="center"/>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8" fillId="0" borderId="60" xfId="0" applyFont="1" applyBorder="1" applyAlignment="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tabSelected="1" view="pageBreakPreview" zoomScale="60" zoomScaleNormal="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221" t="s">
        <v>237</v>
      </c>
      <c r="AU1" s="222"/>
      <c r="AV1" s="222"/>
      <c r="AW1" s="222"/>
      <c r="AX1" s="222"/>
      <c r="AY1" s="222"/>
      <c r="AZ1" s="222"/>
      <c r="BA1" s="222"/>
      <c r="BB1" s="222"/>
      <c r="BC1" s="222"/>
      <c r="BD1" s="222"/>
      <c r="BE1" s="222"/>
      <c r="BF1" s="222"/>
      <c r="BG1" s="222"/>
      <c r="BH1" s="222"/>
      <c r="BI1" s="222"/>
      <c r="BJ1" s="9" t="s">
        <v>2</v>
      </c>
    </row>
    <row r="2" spans="2:67" s="8" customFormat="1" ht="20.25" customHeight="1" x14ac:dyDescent="0.4">
      <c r="J2" s="7"/>
      <c r="M2" s="7"/>
      <c r="N2" s="7"/>
      <c r="P2" s="9"/>
      <c r="Q2" s="9"/>
      <c r="R2" s="9"/>
      <c r="S2" s="9"/>
      <c r="T2" s="9"/>
      <c r="U2" s="9"/>
      <c r="V2" s="9"/>
      <c r="W2" s="9"/>
      <c r="AB2" s="141" t="s">
        <v>27</v>
      </c>
      <c r="AC2" s="223"/>
      <c r="AD2" s="223"/>
      <c r="AE2" s="141" t="s">
        <v>28</v>
      </c>
      <c r="AF2" s="224" t="str">
        <f>IF(AC2=0,"",YEAR(DATE(2018+AC2,1,1)))</f>
        <v/>
      </c>
      <c r="AG2" s="224"/>
      <c r="AH2" s="142" t="s">
        <v>29</v>
      </c>
      <c r="AI2" s="142" t="s">
        <v>1</v>
      </c>
      <c r="AJ2" s="223"/>
      <c r="AK2" s="223"/>
      <c r="AL2" s="142" t="s">
        <v>24</v>
      </c>
      <c r="AS2" s="9" t="s">
        <v>31</v>
      </c>
      <c r="AT2" s="223" t="s">
        <v>171</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25" t="s">
        <v>196</v>
      </c>
      <c r="BF3" s="226"/>
      <c r="BG3" s="226"/>
      <c r="BH3" s="227"/>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25" t="s">
        <v>197</v>
      </c>
      <c r="BF4" s="226"/>
      <c r="BG4" s="226"/>
      <c r="BH4" s="227"/>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60">
        <v>40</v>
      </c>
      <c r="BB6" s="261"/>
      <c r="BC6" s="2" t="s">
        <v>22</v>
      </c>
      <c r="BD6" s="6"/>
      <c r="BE6" s="260">
        <v>160</v>
      </c>
      <c r="BF6" s="26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62" t="e">
        <f>DAY(EOMONTH(DATE(AF2,AJ2,1),0))</f>
        <v>#VALUE!</v>
      </c>
      <c r="BF8" s="263"/>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60"/>
      <c r="BF10" s="261"/>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289" t="s">
        <v>20</v>
      </c>
      <c r="C12" s="251" t="s">
        <v>253</v>
      </c>
      <c r="D12" s="230"/>
      <c r="E12" s="202"/>
      <c r="F12" s="199"/>
      <c r="G12" s="202"/>
      <c r="H12" s="199"/>
      <c r="I12" s="292" t="s">
        <v>254</v>
      </c>
      <c r="J12" s="293"/>
      <c r="K12" s="228" t="s">
        <v>255</v>
      </c>
      <c r="L12" s="229"/>
      <c r="M12" s="229"/>
      <c r="N12" s="230"/>
      <c r="O12" s="228" t="s">
        <v>256</v>
      </c>
      <c r="P12" s="229"/>
      <c r="Q12" s="229"/>
      <c r="R12" s="229"/>
      <c r="S12" s="230"/>
      <c r="T12" s="187"/>
      <c r="U12" s="187"/>
      <c r="V12" s="188"/>
      <c r="W12" s="237" t="s">
        <v>257</v>
      </c>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9" t="str">
        <f>IF(BE3="４週","(10)1～4週目の勤務時間数合計","(10)1か月の勤務時間数　合計")</f>
        <v>(10)1～4週目の勤務時間数合計</v>
      </c>
      <c r="BC12" s="240"/>
      <c r="BD12" s="245" t="s">
        <v>258</v>
      </c>
      <c r="BE12" s="246"/>
      <c r="BF12" s="251" t="s">
        <v>259</v>
      </c>
      <c r="BG12" s="229"/>
      <c r="BH12" s="229"/>
      <c r="BI12" s="229"/>
      <c r="BJ12" s="252"/>
    </row>
    <row r="13" spans="2:67" ht="20.25" customHeight="1" x14ac:dyDescent="0.4">
      <c r="B13" s="290"/>
      <c r="C13" s="253"/>
      <c r="D13" s="233"/>
      <c r="E13" s="203"/>
      <c r="F13" s="200"/>
      <c r="G13" s="203"/>
      <c r="H13" s="200"/>
      <c r="I13" s="294"/>
      <c r="J13" s="295"/>
      <c r="K13" s="231"/>
      <c r="L13" s="232"/>
      <c r="M13" s="232"/>
      <c r="N13" s="233"/>
      <c r="O13" s="231"/>
      <c r="P13" s="232"/>
      <c r="Q13" s="232"/>
      <c r="R13" s="232"/>
      <c r="S13" s="233"/>
      <c r="T13" s="189"/>
      <c r="U13" s="189"/>
      <c r="V13" s="190"/>
      <c r="W13" s="257" t="s">
        <v>11</v>
      </c>
      <c r="X13" s="257"/>
      <c r="Y13" s="257"/>
      <c r="Z13" s="257"/>
      <c r="AA13" s="257"/>
      <c r="AB13" s="257"/>
      <c r="AC13" s="258"/>
      <c r="AD13" s="259" t="s">
        <v>12</v>
      </c>
      <c r="AE13" s="257"/>
      <c r="AF13" s="257"/>
      <c r="AG13" s="257"/>
      <c r="AH13" s="257"/>
      <c r="AI13" s="257"/>
      <c r="AJ13" s="258"/>
      <c r="AK13" s="259" t="s">
        <v>13</v>
      </c>
      <c r="AL13" s="257"/>
      <c r="AM13" s="257"/>
      <c r="AN13" s="257"/>
      <c r="AO13" s="257"/>
      <c r="AP13" s="257"/>
      <c r="AQ13" s="258"/>
      <c r="AR13" s="259" t="s">
        <v>14</v>
      </c>
      <c r="AS13" s="257"/>
      <c r="AT13" s="257"/>
      <c r="AU13" s="257"/>
      <c r="AV13" s="257"/>
      <c r="AW13" s="257"/>
      <c r="AX13" s="258"/>
      <c r="AY13" s="259" t="s">
        <v>15</v>
      </c>
      <c r="AZ13" s="257"/>
      <c r="BA13" s="257"/>
      <c r="BB13" s="241"/>
      <c r="BC13" s="242"/>
      <c r="BD13" s="247"/>
      <c r="BE13" s="248"/>
      <c r="BF13" s="253"/>
      <c r="BG13" s="232"/>
      <c r="BH13" s="232"/>
      <c r="BI13" s="232"/>
      <c r="BJ13" s="254"/>
    </row>
    <row r="14" spans="2:67" ht="20.25" customHeight="1" x14ac:dyDescent="0.4">
      <c r="B14" s="290"/>
      <c r="C14" s="253"/>
      <c r="D14" s="233"/>
      <c r="E14" s="203"/>
      <c r="F14" s="200"/>
      <c r="G14" s="203"/>
      <c r="H14" s="200"/>
      <c r="I14" s="294"/>
      <c r="J14" s="295"/>
      <c r="K14" s="231"/>
      <c r="L14" s="232"/>
      <c r="M14" s="232"/>
      <c r="N14" s="233"/>
      <c r="O14" s="231"/>
      <c r="P14" s="232"/>
      <c r="Q14" s="232"/>
      <c r="R14" s="232"/>
      <c r="S14" s="233"/>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241"/>
      <c r="BC14" s="242"/>
      <c r="BD14" s="247"/>
      <c r="BE14" s="248"/>
      <c r="BF14" s="253"/>
      <c r="BG14" s="232"/>
      <c r="BH14" s="232"/>
      <c r="BI14" s="232"/>
      <c r="BJ14" s="254"/>
    </row>
    <row r="15" spans="2:67" ht="20.25" hidden="1" customHeight="1" x14ac:dyDescent="0.4">
      <c r="B15" s="290"/>
      <c r="C15" s="253"/>
      <c r="D15" s="233"/>
      <c r="E15" s="203"/>
      <c r="F15" s="200"/>
      <c r="G15" s="203"/>
      <c r="H15" s="200"/>
      <c r="I15" s="294"/>
      <c r="J15" s="295"/>
      <c r="K15" s="231"/>
      <c r="L15" s="232"/>
      <c r="M15" s="232"/>
      <c r="N15" s="233"/>
      <c r="O15" s="231"/>
      <c r="P15" s="232"/>
      <c r="Q15" s="232"/>
      <c r="R15" s="232"/>
      <c r="S15" s="233"/>
      <c r="T15" s="189"/>
      <c r="U15" s="189"/>
      <c r="V15" s="190"/>
      <c r="W15" s="149" t="e">
        <f>WEEKDAY(DATE($AF$2,$AJ$2,1))</f>
        <v>#VALUE!</v>
      </c>
      <c r="X15" s="150" t="e">
        <f>WEEKDAY(DATE($AF$2,$AJ$2,2))</f>
        <v>#VALUE!</v>
      </c>
      <c r="Y15" s="150" t="e">
        <f>WEEKDAY(DATE($AF$2,$AJ$2,3))</f>
        <v>#VALUE!</v>
      </c>
      <c r="Z15" s="150" t="e">
        <f>WEEKDAY(DATE($AF$2,$AJ$2,4))</f>
        <v>#VALUE!</v>
      </c>
      <c r="AA15" s="150" t="e">
        <f>WEEKDAY(DATE($AF$2,$AJ$2,5))</f>
        <v>#VALUE!</v>
      </c>
      <c r="AB15" s="150" t="e">
        <f>WEEKDAY(DATE($AF$2,$AJ$2,6))</f>
        <v>#VALUE!</v>
      </c>
      <c r="AC15" s="151" t="e">
        <f>WEEKDAY(DATE($AF$2,$AJ$2,7))</f>
        <v>#VALUE!</v>
      </c>
      <c r="AD15" s="152" t="e">
        <f>WEEKDAY(DATE($AF$2,$AJ$2,8))</f>
        <v>#VALUE!</v>
      </c>
      <c r="AE15" s="150" t="e">
        <f>WEEKDAY(DATE($AF$2,$AJ$2,9))</f>
        <v>#VALUE!</v>
      </c>
      <c r="AF15" s="150" t="e">
        <f>WEEKDAY(DATE($AF$2,$AJ$2,10))</f>
        <v>#VALUE!</v>
      </c>
      <c r="AG15" s="150" t="e">
        <f>WEEKDAY(DATE($AF$2,$AJ$2,11))</f>
        <v>#VALUE!</v>
      </c>
      <c r="AH15" s="150" t="e">
        <f>WEEKDAY(DATE($AF$2,$AJ$2,12))</f>
        <v>#VALUE!</v>
      </c>
      <c r="AI15" s="150" t="e">
        <f>WEEKDAY(DATE($AF$2,$AJ$2,13))</f>
        <v>#VALUE!</v>
      </c>
      <c r="AJ15" s="151" t="e">
        <f>WEEKDAY(DATE($AF$2,$AJ$2,14))</f>
        <v>#VALUE!</v>
      </c>
      <c r="AK15" s="152" t="e">
        <f>WEEKDAY(DATE($AF$2,$AJ$2,15))</f>
        <v>#VALUE!</v>
      </c>
      <c r="AL15" s="150" t="e">
        <f>WEEKDAY(DATE($AF$2,$AJ$2,16))</f>
        <v>#VALUE!</v>
      </c>
      <c r="AM15" s="150" t="e">
        <f>WEEKDAY(DATE($AF$2,$AJ$2,17))</f>
        <v>#VALUE!</v>
      </c>
      <c r="AN15" s="150" t="e">
        <f>WEEKDAY(DATE($AF$2,$AJ$2,18))</f>
        <v>#VALUE!</v>
      </c>
      <c r="AO15" s="150" t="e">
        <f>WEEKDAY(DATE($AF$2,$AJ$2,19))</f>
        <v>#VALUE!</v>
      </c>
      <c r="AP15" s="150" t="e">
        <f>WEEKDAY(DATE($AF$2,$AJ$2,20))</f>
        <v>#VALUE!</v>
      </c>
      <c r="AQ15" s="151" t="e">
        <f>WEEKDAY(DATE($AF$2,$AJ$2,21))</f>
        <v>#VALUE!</v>
      </c>
      <c r="AR15" s="152" t="e">
        <f>WEEKDAY(DATE($AF$2,$AJ$2,22))</f>
        <v>#VALUE!</v>
      </c>
      <c r="AS15" s="150" t="e">
        <f>WEEKDAY(DATE($AF$2,$AJ$2,23))</f>
        <v>#VALUE!</v>
      </c>
      <c r="AT15" s="150" t="e">
        <f>WEEKDAY(DATE($AF$2,$AJ$2,24))</f>
        <v>#VALUE!</v>
      </c>
      <c r="AU15" s="150" t="e">
        <f>WEEKDAY(DATE($AF$2,$AJ$2,25))</f>
        <v>#VALUE!</v>
      </c>
      <c r="AV15" s="150" t="e">
        <f>WEEKDAY(DATE($AF$2,$AJ$2,26))</f>
        <v>#VALUE!</v>
      </c>
      <c r="AW15" s="150" t="e">
        <f>WEEKDAY(DATE($AF$2,$AJ$2,27))</f>
        <v>#VALUE!</v>
      </c>
      <c r="AX15" s="151" t="e">
        <f>WEEKDAY(DATE($AF$2,$AJ$2,28))</f>
        <v>#VALUE!</v>
      </c>
      <c r="AY15" s="152">
        <f>IF(AY14=29,WEEKDAY(DATE($AF$2,$AJ$2,29)),0)</f>
        <v>0</v>
      </c>
      <c r="AZ15" s="150">
        <f>IF(AZ14=30,WEEKDAY(DATE($AF$2,$AJ$2,30)),0)</f>
        <v>0</v>
      </c>
      <c r="BA15" s="151">
        <f>IF(BA14=31,WEEKDAY(DATE($AF$2,$AJ$2,31)),0)</f>
        <v>0</v>
      </c>
      <c r="BB15" s="241"/>
      <c r="BC15" s="242"/>
      <c r="BD15" s="247"/>
      <c r="BE15" s="248"/>
      <c r="BF15" s="253"/>
      <c r="BG15" s="232"/>
      <c r="BH15" s="232"/>
      <c r="BI15" s="232"/>
      <c r="BJ15" s="254"/>
    </row>
    <row r="16" spans="2:67" ht="20.25" customHeight="1" thickBot="1" x14ac:dyDescent="0.45">
      <c r="B16" s="291"/>
      <c r="C16" s="255"/>
      <c r="D16" s="236"/>
      <c r="E16" s="204"/>
      <c r="F16" s="201"/>
      <c r="G16" s="204"/>
      <c r="H16" s="201"/>
      <c r="I16" s="296"/>
      <c r="J16" s="297"/>
      <c r="K16" s="234"/>
      <c r="L16" s="235"/>
      <c r="M16" s="235"/>
      <c r="N16" s="236"/>
      <c r="O16" s="234"/>
      <c r="P16" s="235"/>
      <c r="Q16" s="235"/>
      <c r="R16" s="235"/>
      <c r="S16" s="236"/>
      <c r="T16" s="191"/>
      <c r="U16" s="191"/>
      <c r="V16" s="192"/>
      <c r="W16" s="155" t="e">
        <f>IF(W15=1,"日",IF(W15=2,"月",IF(W15=3,"火",IF(W15=4,"水",IF(W15=5,"木",IF(W15=6,"金","土"))))))</f>
        <v>#VALUE!</v>
      </c>
      <c r="X16" s="156" t="e">
        <f t="shared" ref="X16:AX16" si="0">IF(X15=1,"日",IF(X15=2,"月",IF(X15=3,"火",IF(X15=4,"水",IF(X15=5,"木",IF(X15=6,"金","土"))))))</f>
        <v>#VALUE!</v>
      </c>
      <c r="Y16" s="156" t="e">
        <f t="shared" si="0"/>
        <v>#VALUE!</v>
      </c>
      <c r="Z16" s="156" t="e">
        <f t="shared" si="0"/>
        <v>#VALUE!</v>
      </c>
      <c r="AA16" s="156" t="e">
        <f t="shared" si="0"/>
        <v>#VALUE!</v>
      </c>
      <c r="AB16" s="156" t="e">
        <f t="shared" si="0"/>
        <v>#VALUE!</v>
      </c>
      <c r="AC16" s="157" t="e">
        <f t="shared" si="0"/>
        <v>#VALUE!</v>
      </c>
      <c r="AD16" s="158" t="e">
        <f>IF(AD15=1,"日",IF(AD15=2,"月",IF(AD15=3,"火",IF(AD15=4,"水",IF(AD15=5,"木",IF(AD15=6,"金","土"))))))</f>
        <v>#VALUE!</v>
      </c>
      <c r="AE16" s="156" t="e">
        <f t="shared" si="0"/>
        <v>#VALUE!</v>
      </c>
      <c r="AF16" s="156" t="e">
        <f t="shared" si="0"/>
        <v>#VALUE!</v>
      </c>
      <c r="AG16" s="156" t="e">
        <f t="shared" si="0"/>
        <v>#VALUE!</v>
      </c>
      <c r="AH16" s="156" t="e">
        <f t="shared" si="0"/>
        <v>#VALUE!</v>
      </c>
      <c r="AI16" s="156" t="e">
        <f t="shared" si="0"/>
        <v>#VALUE!</v>
      </c>
      <c r="AJ16" s="157" t="e">
        <f t="shared" si="0"/>
        <v>#VALUE!</v>
      </c>
      <c r="AK16" s="158" t="e">
        <f>IF(AK15=1,"日",IF(AK15=2,"月",IF(AK15=3,"火",IF(AK15=4,"水",IF(AK15=5,"木",IF(AK15=6,"金","土"))))))</f>
        <v>#VALUE!</v>
      </c>
      <c r="AL16" s="156" t="e">
        <f t="shared" si="0"/>
        <v>#VALUE!</v>
      </c>
      <c r="AM16" s="156" t="e">
        <f t="shared" si="0"/>
        <v>#VALUE!</v>
      </c>
      <c r="AN16" s="156" t="e">
        <f t="shared" si="0"/>
        <v>#VALUE!</v>
      </c>
      <c r="AO16" s="156" t="e">
        <f t="shared" si="0"/>
        <v>#VALUE!</v>
      </c>
      <c r="AP16" s="156" t="e">
        <f t="shared" si="0"/>
        <v>#VALUE!</v>
      </c>
      <c r="AQ16" s="157" t="e">
        <f t="shared" si="0"/>
        <v>#VALUE!</v>
      </c>
      <c r="AR16" s="158" t="e">
        <f>IF(AR15=1,"日",IF(AR15=2,"月",IF(AR15=3,"火",IF(AR15=4,"水",IF(AR15=5,"木",IF(AR15=6,"金","土"))))))</f>
        <v>#VALUE!</v>
      </c>
      <c r="AS16" s="156" t="e">
        <f t="shared" si="0"/>
        <v>#VALUE!</v>
      </c>
      <c r="AT16" s="156" t="e">
        <f t="shared" si="0"/>
        <v>#VALUE!</v>
      </c>
      <c r="AU16" s="156" t="e">
        <f t="shared" si="0"/>
        <v>#VALUE!</v>
      </c>
      <c r="AV16" s="156" t="e">
        <f t="shared" si="0"/>
        <v>#VALUE!</v>
      </c>
      <c r="AW16" s="156" t="e">
        <f t="shared" si="0"/>
        <v>#VALUE!</v>
      </c>
      <c r="AX16" s="157" t="e">
        <f t="shared" si="0"/>
        <v>#VALUE!</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43"/>
      <c r="BC16" s="244"/>
      <c r="BD16" s="249"/>
      <c r="BE16" s="250"/>
      <c r="BF16" s="255"/>
      <c r="BG16" s="235"/>
      <c r="BH16" s="235"/>
      <c r="BI16" s="235"/>
      <c r="BJ16" s="256"/>
    </row>
    <row r="17" spans="2:62" ht="20.25" customHeight="1" x14ac:dyDescent="0.4">
      <c r="B17" s="280">
        <f>B15+1</f>
        <v>1</v>
      </c>
      <c r="C17" s="308"/>
      <c r="D17" s="217"/>
      <c r="E17" s="160"/>
      <c r="F17" s="161"/>
      <c r="G17" s="160"/>
      <c r="H17" s="161"/>
      <c r="I17" s="211"/>
      <c r="J17" s="212"/>
      <c r="K17" s="215"/>
      <c r="L17" s="216"/>
      <c r="M17" s="216"/>
      <c r="N17" s="217"/>
      <c r="O17" s="298"/>
      <c r="P17" s="299"/>
      <c r="Q17" s="299"/>
      <c r="R17" s="299"/>
      <c r="S17" s="300"/>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301"/>
      <c r="BC17" s="302"/>
      <c r="BD17" s="303"/>
      <c r="BE17" s="304"/>
      <c r="BF17" s="305"/>
      <c r="BG17" s="306"/>
      <c r="BH17" s="306"/>
      <c r="BI17" s="306"/>
      <c r="BJ17" s="307"/>
    </row>
    <row r="18" spans="2:62" ht="20.25" customHeight="1" x14ac:dyDescent="0.4">
      <c r="B18" s="281"/>
      <c r="C18" s="284"/>
      <c r="D18" s="220"/>
      <c r="E18" s="162"/>
      <c r="F18" s="163">
        <f>C17</f>
        <v>0</v>
      </c>
      <c r="G18" s="162"/>
      <c r="H18" s="163">
        <f>I17</f>
        <v>0</v>
      </c>
      <c r="I18" s="213"/>
      <c r="J18" s="214"/>
      <c r="K18" s="218"/>
      <c r="L18" s="219"/>
      <c r="M18" s="219"/>
      <c r="N18" s="220"/>
      <c r="O18" s="264"/>
      <c r="P18" s="265"/>
      <c r="Q18" s="265"/>
      <c r="R18" s="265"/>
      <c r="S18" s="266"/>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77">
        <f>IF($BE$3="４週",SUM(W18:AX18),IF($BE$3="暦月",SUM(W18:BA18),""))</f>
        <v>0</v>
      </c>
      <c r="BC18" s="278"/>
      <c r="BD18" s="279">
        <f>IF($BE$3="４週",BB18/4,IF($BE$3="暦月",(BB18/($BE$8/7)),""))</f>
        <v>0</v>
      </c>
      <c r="BE18" s="278"/>
      <c r="BF18" s="274"/>
      <c r="BG18" s="275"/>
      <c r="BH18" s="275"/>
      <c r="BI18" s="275"/>
      <c r="BJ18" s="276"/>
    </row>
    <row r="19" spans="2:62" ht="20.25" customHeight="1" x14ac:dyDescent="0.4">
      <c r="B19" s="280">
        <f>B17+1</f>
        <v>2</v>
      </c>
      <c r="C19" s="282"/>
      <c r="D19" s="283"/>
      <c r="E19" s="164"/>
      <c r="F19" s="165"/>
      <c r="G19" s="164"/>
      <c r="H19" s="165"/>
      <c r="I19" s="285"/>
      <c r="J19" s="286"/>
      <c r="K19" s="287"/>
      <c r="L19" s="288"/>
      <c r="M19" s="288"/>
      <c r="N19" s="283"/>
      <c r="O19" s="264"/>
      <c r="P19" s="265"/>
      <c r="Q19" s="265"/>
      <c r="R19" s="265"/>
      <c r="S19" s="266"/>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67"/>
      <c r="BC19" s="268"/>
      <c r="BD19" s="269"/>
      <c r="BE19" s="270"/>
      <c r="BF19" s="271"/>
      <c r="BG19" s="272"/>
      <c r="BH19" s="272"/>
      <c r="BI19" s="272"/>
      <c r="BJ19" s="273"/>
    </row>
    <row r="20" spans="2:62" ht="20.25" customHeight="1" x14ac:dyDescent="0.4">
      <c r="B20" s="281"/>
      <c r="C20" s="284"/>
      <c r="D20" s="220"/>
      <c r="E20" s="162"/>
      <c r="F20" s="163">
        <f>C19</f>
        <v>0</v>
      </c>
      <c r="G20" s="162"/>
      <c r="H20" s="163">
        <f>I19</f>
        <v>0</v>
      </c>
      <c r="I20" s="213"/>
      <c r="J20" s="214"/>
      <c r="K20" s="218"/>
      <c r="L20" s="219"/>
      <c r="M20" s="219"/>
      <c r="N20" s="220"/>
      <c r="O20" s="264"/>
      <c r="P20" s="265"/>
      <c r="Q20" s="265"/>
      <c r="R20" s="265"/>
      <c r="S20" s="266"/>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77">
        <f>IF($BE$3="４週",SUM(W20:AX20),IF($BE$3="暦月",SUM(W20:BA20),""))</f>
        <v>0</v>
      </c>
      <c r="BC20" s="278"/>
      <c r="BD20" s="279">
        <f>IF($BE$3="４週",BB20/4,IF($BE$3="暦月",(BB20/($BE$8/7)),""))</f>
        <v>0</v>
      </c>
      <c r="BE20" s="278"/>
      <c r="BF20" s="274"/>
      <c r="BG20" s="275"/>
      <c r="BH20" s="275"/>
      <c r="BI20" s="275"/>
      <c r="BJ20" s="276"/>
    </row>
    <row r="21" spans="2:62" ht="20.25" customHeight="1" x14ac:dyDescent="0.4">
      <c r="B21" s="280">
        <f>B19+1</f>
        <v>3</v>
      </c>
      <c r="C21" s="282"/>
      <c r="D21" s="283"/>
      <c r="E21" s="162"/>
      <c r="F21" s="163"/>
      <c r="G21" s="162"/>
      <c r="H21" s="163"/>
      <c r="I21" s="285"/>
      <c r="J21" s="286"/>
      <c r="K21" s="287"/>
      <c r="L21" s="288"/>
      <c r="M21" s="288"/>
      <c r="N21" s="283"/>
      <c r="O21" s="264"/>
      <c r="P21" s="265"/>
      <c r="Q21" s="265"/>
      <c r="R21" s="265"/>
      <c r="S21" s="266"/>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67"/>
      <c r="BC21" s="268"/>
      <c r="BD21" s="269"/>
      <c r="BE21" s="270"/>
      <c r="BF21" s="271"/>
      <c r="BG21" s="272"/>
      <c r="BH21" s="272"/>
      <c r="BI21" s="272"/>
      <c r="BJ21" s="273"/>
    </row>
    <row r="22" spans="2:62" ht="20.25" customHeight="1" x14ac:dyDescent="0.4">
      <c r="B22" s="281"/>
      <c r="C22" s="284"/>
      <c r="D22" s="220"/>
      <c r="E22" s="162"/>
      <c r="F22" s="163">
        <f>C21</f>
        <v>0</v>
      </c>
      <c r="G22" s="162"/>
      <c r="H22" s="163">
        <f>I21</f>
        <v>0</v>
      </c>
      <c r="I22" s="213"/>
      <c r="J22" s="214"/>
      <c r="K22" s="218"/>
      <c r="L22" s="219"/>
      <c r="M22" s="219"/>
      <c r="N22" s="220"/>
      <c r="O22" s="264"/>
      <c r="P22" s="265"/>
      <c r="Q22" s="265"/>
      <c r="R22" s="265"/>
      <c r="S22" s="266"/>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77">
        <f>IF($BE$3="４週",SUM(W22:AX22),IF($BE$3="暦月",SUM(W22:BA22),""))</f>
        <v>0</v>
      </c>
      <c r="BC22" s="278"/>
      <c r="BD22" s="279">
        <f>IF($BE$3="４週",BB22/4,IF($BE$3="暦月",(BB22/($BE$8/7)),""))</f>
        <v>0</v>
      </c>
      <c r="BE22" s="278"/>
      <c r="BF22" s="274"/>
      <c r="BG22" s="275"/>
      <c r="BH22" s="275"/>
      <c r="BI22" s="275"/>
      <c r="BJ22" s="276"/>
    </row>
    <row r="23" spans="2:62" ht="20.25" customHeight="1" x14ac:dyDescent="0.4">
      <c r="B23" s="280">
        <f>B21+1</f>
        <v>4</v>
      </c>
      <c r="C23" s="282"/>
      <c r="D23" s="283"/>
      <c r="E23" s="162"/>
      <c r="F23" s="163"/>
      <c r="G23" s="162"/>
      <c r="H23" s="163"/>
      <c r="I23" s="285"/>
      <c r="J23" s="286"/>
      <c r="K23" s="287"/>
      <c r="L23" s="288"/>
      <c r="M23" s="288"/>
      <c r="N23" s="283"/>
      <c r="O23" s="264"/>
      <c r="P23" s="265"/>
      <c r="Q23" s="265"/>
      <c r="R23" s="265"/>
      <c r="S23" s="266"/>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67"/>
      <c r="BC23" s="268"/>
      <c r="BD23" s="269"/>
      <c r="BE23" s="270"/>
      <c r="BF23" s="271"/>
      <c r="BG23" s="272"/>
      <c r="BH23" s="272"/>
      <c r="BI23" s="272"/>
      <c r="BJ23" s="273"/>
    </row>
    <row r="24" spans="2:62" ht="20.25" customHeight="1" x14ac:dyDescent="0.4">
      <c r="B24" s="281"/>
      <c r="C24" s="284"/>
      <c r="D24" s="220"/>
      <c r="E24" s="162"/>
      <c r="F24" s="163">
        <f>C23</f>
        <v>0</v>
      </c>
      <c r="G24" s="162"/>
      <c r="H24" s="163">
        <f>I23</f>
        <v>0</v>
      </c>
      <c r="I24" s="213"/>
      <c r="J24" s="214"/>
      <c r="K24" s="218"/>
      <c r="L24" s="219"/>
      <c r="M24" s="219"/>
      <c r="N24" s="220"/>
      <c r="O24" s="264"/>
      <c r="P24" s="265"/>
      <c r="Q24" s="265"/>
      <c r="R24" s="265"/>
      <c r="S24" s="266"/>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77">
        <f>IF($BE$3="４週",SUM(W24:AX24),IF($BE$3="暦月",SUM(W24:BA24),""))</f>
        <v>0</v>
      </c>
      <c r="BC24" s="278"/>
      <c r="BD24" s="279">
        <f>IF($BE$3="４週",BB24/4,IF($BE$3="暦月",(BB24/($BE$8/7)),""))</f>
        <v>0</v>
      </c>
      <c r="BE24" s="278"/>
      <c r="BF24" s="274"/>
      <c r="BG24" s="275"/>
      <c r="BH24" s="275"/>
      <c r="BI24" s="275"/>
      <c r="BJ24" s="276"/>
    </row>
    <row r="25" spans="2:62" ht="20.25" customHeight="1" x14ac:dyDescent="0.4">
      <c r="B25" s="280">
        <f>B23+1</f>
        <v>5</v>
      </c>
      <c r="C25" s="282"/>
      <c r="D25" s="283"/>
      <c r="E25" s="162"/>
      <c r="F25" s="163"/>
      <c r="G25" s="162"/>
      <c r="H25" s="163"/>
      <c r="I25" s="285"/>
      <c r="J25" s="286"/>
      <c r="K25" s="287"/>
      <c r="L25" s="288"/>
      <c r="M25" s="288"/>
      <c r="N25" s="283"/>
      <c r="O25" s="264"/>
      <c r="P25" s="265"/>
      <c r="Q25" s="265"/>
      <c r="R25" s="265"/>
      <c r="S25" s="266"/>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67"/>
      <c r="BC25" s="268"/>
      <c r="BD25" s="269"/>
      <c r="BE25" s="270"/>
      <c r="BF25" s="271"/>
      <c r="BG25" s="272"/>
      <c r="BH25" s="272"/>
      <c r="BI25" s="272"/>
      <c r="BJ25" s="273"/>
    </row>
    <row r="26" spans="2:62" ht="20.25" customHeight="1" x14ac:dyDescent="0.4">
      <c r="B26" s="281"/>
      <c r="C26" s="284"/>
      <c r="D26" s="220"/>
      <c r="E26" s="162"/>
      <c r="F26" s="163">
        <f>C25</f>
        <v>0</v>
      </c>
      <c r="G26" s="162"/>
      <c r="H26" s="163">
        <f>I25</f>
        <v>0</v>
      </c>
      <c r="I26" s="213"/>
      <c r="J26" s="214"/>
      <c r="K26" s="218"/>
      <c r="L26" s="219"/>
      <c r="M26" s="219"/>
      <c r="N26" s="220"/>
      <c r="O26" s="264"/>
      <c r="P26" s="265"/>
      <c r="Q26" s="265"/>
      <c r="R26" s="265"/>
      <c r="S26" s="266"/>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77">
        <f>IF($BE$3="４週",SUM(W26:AX26),IF($BE$3="暦月",SUM(W26:BA26),""))</f>
        <v>0</v>
      </c>
      <c r="BC26" s="278"/>
      <c r="BD26" s="279">
        <f>IF($BE$3="４週",BB26/4,IF($BE$3="暦月",(BB26/($BE$8/7)),""))</f>
        <v>0</v>
      </c>
      <c r="BE26" s="278"/>
      <c r="BF26" s="274"/>
      <c r="BG26" s="275"/>
      <c r="BH26" s="275"/>
      <c r="BI26" s="275"/>
      <c r="BJ26" s="276"/>
    </row>
    <row r="27" spans="2:62" ht="20.25" customHeight="1" x14ac:dyDescent="0.4">
      <c r="B27" s="280">
        <f>B25+1</f>
        <v>6</v>
      </c>
      <c r="C27" s="282"/>
      <c r="D27" s="283"/>
      <c r="E27" s="162"/>
      <c r="F27" s="163"/>
      <c r="G27" s="162"/>
      <c r="H27" s="163"/>
      <c r="I27" s="285"/>
      <c r="J27" s="286"/>
      <c r="K27" s="287"/>
      <c r="L27" s="288"/>
      <c r="M27" s="288"/>
      <c r="N27" s="283"/>
      <c r="O27" s="264"/>
      <c r="P27" s="265"/>
      <c r="Q27" s="265"/>
      <c r="R27" s="265"/>
      <c r="S27" s="266"/>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67"/>
      <c r="BC27" s="268"/>
      <c r="BD27" s="269"/>
      <c r="BE27" s="270"/>
      <c r="BF27" s="271"/>
      <c r="BG27" s="272"/>
      <c r="BH27" s="272"/>
      <c r="BI27" s="272"/>
      <c r="BJ27" s="273"/>
    </row>
    <row r="28" spans="2:62" ht="20.25" customHeight="1" x14ac:dyDescent="0.4">
      <c r="B28" s="281"/>
      <c r="C28" s="284"/>
      <c r="D28" s="220"/>
      <c r="E28" s="162"/>
      <c r="F28" s="163">
        <f>C27</f>
        <v>0</v>
      </c>
      <c r="G28" s="162"/>
      <c r="H28" s="163">
        <f>I27</f>
        <v>0</v>
      </c>
      <c r="I28" s="213"/>
      <c r="J28" s="214"/>
      <c r="K28" s="218"/>
      <c r="L28" s="219"/>
      <c r="M28" s="219"/>
      <c r="N28" s="220"/>
      <c r="O28" s="264"/>
      <c r="P28" s="265"/>
      <c r="Q28" s="265"/>
      <c r="R28" s="265"/>
      <c r="S28" s="266"/>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77">
        <f>IF($BE$3="４週",SUM(W28:AX28),IF($BE$3="暦月",SUM(W28:BA28),""))</f>
        <v>0</v>
      </c>
      <c r="BC28" s="278"/>
      <c r="BD28" s="279">
        <f>IF($BE$3="４週",BB28/4,IF($BE$3="暦月",(BB28/($BE$8/7)),""))</f>
        <v>0</v>
      </c>
      <c r="BE28" s="278"/>
      <c r="BF28" s="274"/>
      <c r="BG28" s="275"/>
      <c r="BH28" s="275"/>
      <c r="BI28" s="275"/>
      <c r="BJ28" s="276"/>
    </row>
    <row r="29" spans="2:62" ht="20.25" customHeight="1" x14ac:dyDescent="0.4">
      <c r="B29" s="280">
        <f>B27+1</f>
        <v>7</v>
      </c>
      <c r="C29" s="282"/>
      <c r="D29" s="283"/>
      <c r="E29" s="162"/>
      <c r="F29" s="163"/>
      <c r="G29" s="162"/>
      <c r="H29" s="163"/>
      <c r="I29" s="285"/>
      <c r="J29" s="286"/>
      <c r="K29" s="287"/>
      <c r="L29" s="288"/>
      <c r="M29" s="288"/>
      <c r="N29" s="283"/>
      <c r="O29" s="264"/>
      <c r="P29" s="265"/>
      <c r="Q29" s="265"/>
      <c r="R29" s="265"/>
      <c r="S29" s="266"/>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67"/>
      <c r="BC29" s="268"/>
      <c r="BD29" s="269"/>
      <c r="BE29" s="270"/>
      <c r="BF29" s="271"/>
      <c r="BG29" s="272"/>
      <c r="BH29" s="272"/>
      <c r="BI29" s="272"/>
      <c r="BJ29" s="273"/>
    </row>
    <row r="30" spans="2:62" ht="20.25" customHeight="1" x14ac:dyDescent="0.4">
      <c r="B30" s="281"/>
      <c r="C30" s="284"/>
      <c r="D30" s="220"/>
      <c r="E30" s="162"/>
      <c r="F30" s="163">
        <f>C29</f>
        <v>0</v>
      </c>
      <c r="G30" s="162"/>
      <c r="H30" s="163">
        <f>I29</f>
        <v>0</v>
      </c>
      <c r="I30" s="213"/>
      <c r="J30" s="214"/>
      <c r="K30" s="218"/>
      <c r="L30" s="219"/>
      <c r="M30" s="219"/>
      <c r="N30" s="220"/>
      <c r="O30" s="264"/>
      <c r="P30" s="265"/>
      <c r="Q30" s="265"/>
      <c r="R30" s="265"/>
      <c r="S30" s="266"/>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77">
        <f>IF($BE$3="４週",SUM(W30:AX30),IF($BE$3="暦月",SUM(W30:BA30),""))</f>
        <v>0</v>
      </c>
      <c r="BC30" s="278"/>
      <c r="BD30" s="279">
        <f>IF($BE$3="４週",BB30/4,IF($BE$3="暦月",(BB30/($BE$8/7)),""))</f>
        <v>0</v>
      </c>
      <c r="BE30" s="278"/>
      <c r="BF30" s="274"/>
      <c r="BG30" s="275"/>
      <c r="BH30" s="275"/>
      <c r="BI30" s="275"/>
      <c r="BJ30" s="276"/>
    </row>
    <row r="31" spans="2:62" ht="20.25" customHeight="1" x14ac:dyDescent="0.4">
      <c r="B31" s="280">
        <f>B29+1</f>
        <v>8</v>
      </c>
      <c r="C31" s="282"/>
      <c r="D31" s="283"/>
      <c r="E31" s="162"/>
      <c r="F31" s="163"/>
      <c r="G31" s="162"/>
      <c r="H31" s="163"/>
      <c r="I31" s="285"/>
      <c r="J31" s="286"/>
      <c r="K31" s="287"/>
      <c r="L31" s="288"/>
      <c r="M31" s="288"/>
      <c r="N31" s="283"/>
      <c r="O31" s="264"/>
      <c r="P31" s="265"/>
      <c r="Q31" s="265"/>
      <c r="R31" s="265"/>
      <c r="S31" s="266"/>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67"/>
      <c r="BC31" s="268"/>
      <c r="BD31" s="269"/>
      <c r="BE31" s="270"/>
      <c r="BF31" s="271"/>
      <c r="BG31" s="272"/>
      <c r="BH31" s="272"/>
      <c r="BI31" s="272"/>
      <c r="BJ31" s="273"/>
    </row>
    <row r="32" spans="2:62" ht="20.25" customHeight="1" x14ac:dyDescent="0.4">
      <c r="B32" s="281"/>
      <c r="C32" s="284"/>
      <c r="D32" s="220"/>
      <c r="E32" s="162"/>
      <c r="F32" s="163">
        <f>C31</f>
        <v>0</v>
      </c>
      <c r="G32" s="162"/>
      <c r="H32" s="163">
        <f>I31</f>
        <v>0</v>
      </c>
      <c r="I32" s="213"/>
      <c r="J32" s="214"/>
      <c r="K32" s="218"/>
      <c r="L32" s="219"/>
      <c r="M32" s="219"/>
      <c r="N32" s="220"/>
      <c r="O32" s="264"/>
      <c r="P32" s="265"/>
      <c r="Q32" s="265"/>
      <c r="R32" s="265"/>
      <c r="S32" s="266"/>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77">
        <f>IF($BE$3="４週",SUM(W32:AX32),IF($BE$3="暦月",SUM(W32:BA32),""))</f>
        <v>0</v>
      </c>
      <c r="BC32" s="278"/>
      <c r="BD32" s="279">
        <f>IF($BE$3="４週",BB32/4,IF($BE$3="暦月",(BB32/($BE$8/7)),""))</f>
        <v>0</v>
      </c>
      <c r="BE32" s="278"/>
      <c r="BF32" s="274"/>
      <c r="BG32" s="275"/>
      <c r="BH32" s="275"/>
      <c r="BI32" s="275"/>
      <c r="BJ32" s="276"/>
    </row>
    <row r="33" spans="2:62" ht="20.25" customHeight="1" x14ac:dyDescent="0.4">
      <c r="B33" s="280">
        <f>B31+1</f>
        <v>9</v>
      </c>
      <c r="C33" s="282"/>
      <c r="D33" s="283"/>
      <c r="E33" s="162"/>
      <c r="F33" s="163"/>
      <c r="G33" s="162"/>
      <c r="H33" s="163"/>
      <c r="I33" s="285"/>
      <c r="J33" s="286"/>
      <c r="K33" s="287"/>
      <c r="L33" s="288"/>
      <c r="M33" s="288"/>
      <c r="N33" s="283"/>
      <c r="O33" s="264"/>
      <c r="P33" s="265"/>
      <c r="Q33" s="265"/>
      <c r="R33" s="265"/>
      <c r="S33" s="266"/>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67"/>
      <c r="BC33" s="268"/>
      <c r="BD33" s="269"/>
      <c r="BE33" s="270"/>
      <c r="BF33" s="271"/>
      <c r="BG33" s="272"/>
      <c r="BH33" s="272"/>
      <c r="BI33" s="272"/>
      <c r="BJ33" s="273"/>
    </row>
    <row r="34" spans="2:62" ht="20.25" customHeight="1" x14ac:dyDescent="0.4">
      <c r="B34" s="281"/>
      <c r="C34" s="284"/>
      <c r="D34" s="220"/>
      <c r="E34" s="162"/>
      <c r="F34" s="163">
        <f>C33</f>
        <v>0</v>
      </c>
      <c r="G34" s="162"/>
      <c r="H34" s="163">
        <f>I33</f>
        <v>0</v>
      </c>
      <c r="I34" s="213"/>
      <c r="J34" s="214"/>
      <c r="K34" s="218"/>
      <c r="L34" s="219"/>
      <c r="M34" s="219"/>
      <c r="N34" s="220"/>
      <c r="O34" s="264"/>
      <c r="P34" s="265"/>
      <c r="Q34" s="265"/>
      <c r="R34" s="265"/>
      <c r="S34" s="266"/>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77">
        <f>IF($BE$3="４週",SUM(W34:AX34),IF($BE$3="暦月",SUM(W34:BA34),""))</f>
        <v>0</v>
      </c>
      <c r="BC34" s="278"/>
      <c r="BD34" s="279">
        <f>IF($BE$3="４週",BB34/4,IF($BE$3="暦月",(BB34/($BE$8/7)),""))</f>
        <v>0</v>
      </c>
      <c r="BE34" s="278"/>
      <c r="BF34" s="274"/>
      <c r="BG34" s="275"/>
      <c r="BH34" s="275"/>
      <c r="BI34" s="275"/>
      <c r="BJ34" s="276"/>
    </row>
    <row r="35" spans="2:62" ht="20.25" customHeight="1" x14ac:dyDescent="0.4">
      <c r="B35" s="280">
        <f>B33+1</f>
        <v>10</v>
      </c>
      <c r="C35" s="282"/>
      <c r="D35" s="283"/>
      <c r="E35" s="162"/>
      <c r="F35" s="163"/>
      <c r="G35" s="162"/>
      <c r="H35" s="163"/>
      <c r="I35" s="285"/>
      <c r="J35" s="286"/>
      <c r="K35" s="287"/>
      <c r="L35" s="288"/>
      <c r="M35" s="288"/>
      <c r="N35" s="283"/>
      <c r="O35" s="264"/>
      <c r="P35" s="265"/>
      <c r="Q35" s="265"/>
      <c r="R35" s="265"/>
      <c r="S35" s="266"/>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67"/>
      <c r="BC35" s="268"/>
      <c r="BD35" s="269"/>
      <c r="BE35" s="270"/>
      <c r="BF35" s="271"/>
      <c r="BG35" s="272"/>
      <c r="BH35" s="272"/>
      <c r="BI35" s="272"/>
      <c r="BJ35" s="273"/>
    </row>
    <row r="36" spans="2:62" ht="20.25" customHeight="1" x14ac:dyDescent="0.4">
      <c r="B36" s="281"/>
      <c r="C36" s="284"/>
      <c r="D36" s="220"/>
      <c r="E36" s="162"/>
      <c r="F36" s="163">
        <f>C35</f>
        <v>0</v>
      </c>
      <c r="G36" s="162"/>
      <c r="H36" s="163">
        <f>I35</f>
        <v>0</v>
      </c>
      <c r="I36" s="213"/>
      <c r="J36" s="214"/>
      <c r="K36" s="218"/>
      <c r="L36" s="219"/>
      <c r="M36" s="219"/>
      <c r="N36" s="220"/>
      <c r="O36" s="264"/>
      <c r="P36" s="265"/>
      <c r="Q36" s="265"/>
      <c r="R36" s="265"/>
      <c r="S36" s="266"/>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77">
        <f>IF($BE$3="４週",SUM(W36:AX36),IF($BE$3="暦月",SUM(W36:BA36),""))</f>
        <v>0</v>
      </c>
      <c r="BC36" s="278"/>
      <c r="BD36" s="279">
        <f>IF($BE$3="４週",BB36/4,IF($BE$3="暦月",(BB36/($BE$8/7)),""))</f>
        <v>0</v>
      </c>
      <c r="BE36" s="278"/>
      <c r="BF36" s="274"/>
      <c r="BG36" s="275"/>
      <c r="BH36" s="275"/>
      <c r="BI36" s="275"/>
      <c r="BJ36" s="276"/>
    </row>
    <row r="37" spans="2:62" ht="20.25" customHeight="1" x14ac:dyDescent="0.4">
      <c r="B37" s="280">
        <f>B35+1</f>
        <v>11</v>
      </c>
      <c r="C37" s="282"/>
      <c r="D37" s="283"/>
      <c r="E37" s="162"/>
      <c r="F37" s="163"/>
      <c r="G37" s="162"/>
      <c r="H37" s="163"/>
      <c r="I37" s="285"/>
      <c r="J37" s="286"/>
      <c r="K37" s="287"/>
      <c r="L37" s="288"/>
      <c r="M37" s="288"/>
      <c r="N37" s="283"/>
      <c r="O37" s="264"/>
      <c r="P37" s="265"/>
      <c r="Q37" s="265"/>
      <c r="R37" s="265"/>
      <c r="S37" s="266"/>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67"/>
      <c r="BC37" s="268"/>
      <c r="BD37" s="269"/>
      <c r="BE37" s="270"/>
      <c r="BF37" s="271"/>
      <c r="BG37" s="272"/>
      <c r="BH37" s="272"/>
      <c r="BI37" s="272"/>
      <c r="BJ37" s="273"/>
    </row>
    <row r="38" spans="2:62" ht="20.25" customHeight="1" x14ac:dyDescent="0.4">
      <c r="B38" s="281"/>
      <c r="C38" s="284"/>
      <c r="D38" s="220"/>
      <c r="E38" s="162"/>
      <c r="F38" s="163">
        <f>C37</f>
        <v>0</v>
      </c>
      <c r="G38" s="162"/>
      <c r="H38" s="163">
        <f>I37</f>
        <v>0</v>
      </c>
      <c r="I38" s="213"/>
      <c r="J38" s="214"/>
      <c r="K38" s="218"/>
      <c r="L38" s="219"/>
      <c r="M38" s="219"/>
      <c r="N38" s="220"/>
      <c r="O38" s="264"/>
      <c r="P38" s="265"/>
      <c r="Q38" s="265"/>
      <c r="R38" s="265"/>
      <c r="S38" s="266"/>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77">
        <f>IF($BE$3="４週",SUM(W38:AX38),IF($BE$3="暦月",SUM(W38:BA38),""))</f>
        <v>0</v>
      </c>
      <c r="BC38" s="278"/>
      <c r="BD38" s="279">
        <f>IF($BE$3="４週",BB38/4,IF($BE$3="暦月",(BB38/($BE$8/7)),""))</f>
        <v>0</v>
      </c>
      <c r="BE38" s="278"/>
      <c r="BF38" s="274"/>
      <c r="BG38" s="275"/>
      <c r="BH38" s="275"/>
      <c r="BI38" s="275"/>
      <c r="BJ38" s="276"/>
    </row>
    <row r="39" spans="2:62" ht="20.25" customHeight="1" x14ac:dyDescent="0.4">
      <c r="B39" s="280">
        <f>B37+1</f>
        <v>12</v>
      </c>
      <c r="C39" s="282"/>
      <c r="D39" s="283"/>
      <c r="E39" s="162"/>
      <c r="F39" s="163"/>
      <c r="G39" s="162"/>
      <c r="H39" s="163"/>
      <c r="I39" s="285"/>
      <c r="J39" s="286"/>
      <c r="K39" s="287"/>
      <c r="L39" s="288"/>
      <c r="M39" s="288"/>
      <c r="N39" s="283"/>
      <c r="O39" s="264"/>
      <c r="P39" s="265"/>
      <c r="Q39" s="265"/>
      <c r="R39" s="265"/>
      <c r="S39" s="266"/>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67"/>
      <c r="BC39" s="268"/>
      <c r="BD39" s="269"/>
      <c r="BE39" s="270"/>
      <c r="BF39" s="271"/>
      <c r="BG39" s="272"/>
      <c r="BH39" s="272"/>
      <c r="BI39" s="272"/>
      <c r="BJ39" s="273"/>
    </row>
    <row r="40" spans="2:62" ht="20.25" customHeight="1" x14ac:dyDescent="0.4">
      <c r="B40" s="281"/>
      <c r="C40" s="284"/>
      <c r="D40" s="220"/>
      <c r="E40" s="162"/>
      <c r="F40" s="163">
        <f>C39</f>
        <v>0</v>
      </c>
      <c r="G40" s="162"/>
      <c r="H40" s="163">
        <f>I39</f>
        <v>0</v>
      </c>
      <c r="I40" s="213"/>
      <c r="J40" s="214"/>
      <c r="K40" s="218"/>
      <c r="L40" s="219"/>
      <c r="M40" s="219"/>
      <c r="N40" s="220"/>
      <c r="O40" s="264"/>
      <c r="P40" s="265"/>
      <c r="Q40" s="265"/>
      <c r="R40" s="265"/>
      <c r="S40" s="266"/>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77">
        <f>IF($BE$3="４週",SUM(W40:AX40),IF($BE$3="暦月",SUM(W40:BA40),""))</f>
        <v>0</v>
      </c>
      <c r="BC40" s="278"/>
      <c r="BD40" s="279">
        <f>IF($BE$3="４週",BB40/4,IF($BE$3="暦月",(BB40/($BE$8/7)),""))</f>
        <v>0</v>
      </c>
      <c r="BE40" s="278"/>
      <c r="BF40" s="274"/>
      <c r="BG40" s="275"/>
      <c r="BH40" s="275"/>
      <c r="BI40" s="275"/>
      <c r="BJ40" s="276"/>
    </row>
    <row r="41" spans="2:62" ht="20.25" customHeight="1" x14ac:dyDescent="0.4">
      <c r="B41" s="280">
        <f>B39+1</f>
        <v>13</v>
      </c>
      <c r="C41" s="282"/>
      <c r="D41" s="283"/>
      <c r="E41" s="162"/>
      <c r="F41" s="163"/>
      <c r="G41" s="162"/>
      <c r="H41" s="163"/>
      <c r="I41" s="285"/>
      <c r="J41" s="286"/>
      <c r="K41" s="287"/>
      <c r="L41" s="288"/>
      <c r="M41" s="288"/>
      <c r="N41" s="283"/>
      <c r="O41" s="264"/>
      <c r="P41" s="265"/>
      <c r="Q41" s="265"/>
      <c r="R41" s="265"/>
      <c r="S41" s="266"/>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67"/>
      <c r="BC41" s="268"/>
      <c r="BD41" s="269"/>
      <c r="BE41" s="270"/>
      <c r="BF41" s="271"/>
      <c r="BG41" s="272"/>
      <c r="BH41" s="272"/>
      <c r="BI41" s="272"/>
      <c r="BJ41" s="273"/>
    </row>
    <row r="42" spans="2:62" ht="20.25" customHeight="1" x14ac:dyDescent="0.4">
      <c r="B42" s="281"/>
      <c r="C42" s="284"/>
      <c r="D42" s="220"/>
      <c r="E42" s="162"/>
      <c r="F42" s="163">
        <f>C41</f>
        <v>0</v>
      </c>
      <c r="G42" s="162"/>
      <c r="H42" s="163">
        <f>I41</f>
        <v>0</v>
      </c>
      <c r="I42" s="213"/>
      <c r="J42" s="214"/>
      <c r="K42" s="218"/>
      <c r="L42" s="219"/>
      <c r="M42" s="219"/>
      <c r="N42" s="220"/>
      <c r="O42" s="264"/>
      <c r="P42" s="265"/>
      <c r="Q42" s="265"/>
      <c r="R42" s="265"/>
      <c r="S42" s="266"/>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77">
        <f>IF($BE$3="４週",SUM(W42:AX42),IF($BE$3="暦月",SUM(W42:BA42),""))</f>
        <v>0</v>
      </c>
      <c r="BC42" s="278"/>
      <c r="BD42" s="279">
        <f>IF($BE$3="４週",BB42/4,IF($BE$3="暦月",(BB42/($BE$8/7)),""))</f>
        <v>0</v>
      </c>
      <c r="BE42" s="278"/>
      <c r="BF42" s="274"/>
      <c r="BG42" s="275"/>
      <c r="BH42" s="275"/>
      <c r="BI42" s="275"/>
      <c r="BJ42" s="276"/>
    </row>
    <row r="43" spans="2:62" ht="20.25" customHeight="1" x14ac:dyDescent="0.4">
      <c r="B43" s="280">
        <f>B41+1</f>
        <v>14</v>
      </c>
      <c r="C43" s="282"/>
      <c r="D43" s="283"/>
      <c r="E43" s="162"/>
      <c r="F43" s="163"/>
      <c r="G43" s="162"/>
      <c r="H43" s="163"/>
      <c r="I43" s="285"/>
      <c r="J43" s="286"/>
      <c r="K43" s="287"/>
      <c r="L43" s="288"/>
      <c r="M43" s="288"/>
      <c r="N43" s="283"/>
      <c r="O43" s="264"/>
      <c r="P43" s="265"/>
      <c r="Q43" s="265"/>
      <c r="R43" s="265"/>
      <c r="S43" s="266"/>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67"/>
      <c r="BC43" s="268"/>
      <c r="BD43" s="269"/>
      <c r="BE43" s="270"/>
      <c r="BF43" s="271"/>
      <c r="BG43" s="272"/>
      <c r="BH43" s="272"/>
      <c r="BI43" s="272"/>
      <c r="BJ43" s="273"/>
    </row>
    <row r="44" spans="2:62" ht="20.25" customHeight="1" x14ac:dyDescent="0.4">
      <c r="B44" s="281"/>
      <c r="C44" s="284"/>
      <c r="D44" s="220"/>
      <c r="E44" s="162"/>
      <c r="F44" s="163">
        <f>C43</f>
        <v>0</v>
      </c>
      <c r="G44" s="162"/>
      <c r="H44" s="163">
        <f>I43</f>
        <v>0</v>
      </c>
      <c r="I44" s="213"/>
      <c r="J44" s="214"/>
      <c r="K44" s="218"/>
      <c r="L44" s="219"/>
      <c r="M44" s="219"/>
      <c r="N44" s="220"/>
      <c r="O44" s="264"/>
      <c r="P44" s="265"/>
      <c r="Q44" s="265"/>
      <c r="R44" s="265"/>
      <c r="S44" s="266"/>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77">
        <f>IF($BE$3="４週",SUM(W44:AX44),IF($BE$3="暦月",SUM(W44:BA44),""))</f>
        <v>0</v>
      </c>
      <c r="BC44" s="278"/>
      <c r="BD44" s="279">
        <f>IF($BE$3="４週",BB44/4,IF($BE$3="暦月",(BB44/($BE$8/7)),""))</f>
        <v>0</v>
      </c>
      <c r="BE44" s="278"/>
      <c r="BF44" s="274"/>
      <c r="BG44" s="275"/>
      <c r="BH44" s="275"/>
      <c r="BI44" s="275"/>
      <c r="BJ44" s="276"/>
    </row>
    <row r="45" spans="2:62" ht="20.25" customHeight="1" x14ac:dyDescent="0.4">
      <c r="B45" s="280">
        <f>B43+1</f>
        <v>15</v>
      </c>
      <c r="C45" s="282"/>
      <c r="D45" s="283"/>
      <c r="E45" s="162"/>
      <c r="F45" s="163"/>
      <c r="G45" s="162"/>
      <c r="H45" s="163"/>
      <c r="I45" s="285"/>
      <c r="J45" s="286"/>
      <c r="K45" s="287"/>
      <c r="L45" s="288"/>
      <c r="M45" s="288"/>
      <c r="N45" s="283"/>
      <c r="O45" s="264"/>
      <c r="P45" s="265"/>
      <c r="Q45" s="265"/>
      <c r="R45" s="265"/>
      <c r="S45" s="266"/>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67"/>
      <c r="BC45" s="268"/>
      <c r="BD45" s="269"/>
      <c r="BE45" s="270"/>
      <c r="BF45" s="271"/>
      <c r="BG45" s="272"/>
      <c r="BH45" s="272"/>
      <c r="BI45" s="272"/>
      <c r="BJ45" s="273"/>
    </row>
    <row r="46" spans="2:62" ht="20.25" customHeight="1" x14ac:dyDescent="0.4">
      <c r="B46" s="281"/>
      <c r="C46" s="284"/>
      <c r="D46" s="220"/>
      <c r="E46" s="162"/>
      <c r="F46" s="163">
        <f>C45</f>
        <v>0</v>
      </c>
      <c r="G46" s="162"/>
      <c r="H46" s="163">
        <f>I45</f>
        <v>0</v>
      </c>
      <c r="I46" s="213"/>
      <c r="J46" s="214"/>
      <c r="K46" s="218"/>
      <c r="L46" s="219"/>
      <c r="M46" s="219"/>
      <c r="N46" s="220"/>
      <c r="O46" s="264"/>
      <c r="P46" s="265"/>
      <c r="Q46" s="265"/>
      <c r="R46" s="265"/>
      <c r="S46" s="266"/>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77">
        <f>IF($BE$3="４週",SUM(W46:AX46),IF($BE$3="暦月",SUM(W46:BA46),""))</f>
        <v>0</v>
      </c>
      <c r="BC46" s="278"/>
      <c r="BD46" s="279">
        <f>IF($BE$3="４週",BB46/4,IF($BE$3="暦月",(BB46/($BE$8/7)),""))</f>
        <v>0</v>
      </c>
      <c r="BE46" s="278"/>
      <c r="BF46" s="274"/>
      <c r="BG46" s="275"/>
      <c r="BH46" s="275"/>
      <c r="BI46" s="275"/>
      <c r="BJ46" s="276"/>
    </row>
    <row r="47" spans="2:62" ht="20.25" customHeight="1" x14ac:dyDescent="0.4">
      <c r="B47" s="280">
        <f>B45+1</f>
        <v>16</v>
      </c>
      <c r="C47" s="282"/>
      <c r="D47" s="283"/>
      <c r="E47" s="162"/>
      <c r="F47" s="163"/>
      <c r="G47" s="162"/>
      <c r="H47" s="163"/>
      <c r="I47" s="285"/>
      <c r="J47" s="286"/>
      <c r="K47" s="287"/>
      <c r="L47" s="288"/>
      <c r="M47" s="288"/>
      <c r="N47" s="283"/>
      <c r="O47" s="264"/>
      <c r="P47" s="265"/>
      <c r="Q47" s="265"/>
      <c r="R47" s="265"/>
      <c r="S47" s="266"/>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67"/>
      <c r="BC47" s="268"/>
      <c r="BD47" s="269"/>
      <c r="BE47" s="270"/>
      <c r="BF47" s="271"/>
      <c r="BG47" s="272"/>
      <c r="BH47" s="272"/>
      <c r="BI47" s="272"/>
      <c r="BJ47" s="273"/>
    </row>
    <row r="48" spans="2:62" ht="20.25" customHeight="1" x14ac:dyDescent="0.4">
      <c r="B48" s="281"/>
      <c r="C48" s="284"/>
      <c r="D48" s="220"/>
      <c r="E48" s="162"/>
      <c r="F48" s="163">
        <f>C47</f>
        <v>0</v>
      </c>
      <c r="G48" s="162"/>
      <c r="H48" s="163">
        <f>I47</f>
        <v>0</v>
      </c>
      <c r="I48" s="213"/>
      <c r="J48" s="214"/>
      <c r="K48" s="218"/>
      <c r="L48" s="219"/>
      <c r="M48" s="219"/>
      <c r="N48" s="220"/>
      <c r="O48" s="264"/>
      <c r="P48" s="265"/>
      <c r="Q48" s="265"/>
      <c r="R48" s="265"/>
      <c r="S48" s="266"/>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77">
        <f>IF($BE$3="４週",SUM(W48:AX48),IF($BE$3="暦月",SUM(W48:BA48),""))</f>
        <v>0</v>
      </c>
      <c r="BC48" s="278"/>
      <c r="BD48" s="279">
        <f>IF($BE$3="４週",BB48/4,IF($BE$3="暦月",(BB48/($BE$8/7)),""))</f>
        <v>0</v>
      </c>
      <c r="BE48" s="278"/>
      <c r="BF48" s="274"/>
      <c r="BG48" s="275"/>
      <c r="BH48" s="275"/>
      <c r="BI48" s="275"/>
      <c r="BJ48" s="276"/>
    </row>
    <row r="49" spans="2:62" ht="20.25" customHeight="1" x14ac:dyDescent="0.4">
      <c r="B49" s="280">
        <f>B47+1</f>
        <v>17</v>
      </c>
      <c r="C49" s="282"/>
      <c r="D49" s="283"/>
      <c r="E49" s="162"/>
      <c r="F49" s="163"/>
      <c r="G49" s="162"/>
      <c r="H49" s="163"/>
      <c r="I49" s="285"/>
      <c r="J49" s="286"/>
      <c r="K49" s="287"/>
      <c r="L49" s="288"/>
      <c r="M49" s="288"/>
      <c r="N49" s="283"/>
      <c r="O49" s="264"/>
      <c r="P49" s="265"/>
      <c r="Q49" s="265"/>
      <c r="R49" s="265"/>
      <c r="S49" s="266"/>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67"/>
      <c r="BC49" s="268"/>
      <c r="BD49" s="269"/>
      <c r="BE49" s="270"/>
      <c r="BF49" s="271"/>
      <c r="BG49" s="272"/>
      <c r="BH49" s="272"/>
      <c r="BI49" s="272"/>
      <c r="BJ49" s="273"/>
    </row>
    <row r="50" spans="2:62" ht="20.25" customHeight="1" x14ac:dyDescent="0.4">
      <c r="B50" s="281"/>
      <c r="C50" s="284"/>
      <c r="D50" s="220"/>
      <c r="E50" s="162"/>
      <c r="F50" s="163">
        <f>C49</f>
        <v>0</v>
      </c>
      <c r="G50" s="162"/>
      <c r="H50" s="163">
        <f>I49</f>
        <v>0</v>
      </c>
      <c r="I50" s="213"/>
      <c r="J50" s="214"/>
      <c r="K50" s="218"/>
      <c r="L50" s="219"/>
      <c r="M50" s="219"/>
      <c r="N50" s="220"/>
      <c r="O50" s="264"/>
      <c r="P50" s="265"/>
      <c r="Q50" s="265"/>
      <c r="R50" s="265"/>
      <c r="S50" s="266"/>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77">
        <f>IF($BE$3="４週",SUM(W50:AX50),IF($BE$3="暦月",SUM(W50:BA50),""))</f>
        <v>0</v>
      </c>
      <c r="BC50" s="278"/>
      <c r="BD50" s="279">
        <f>IF($BE$3="４週",BB50/4,IF($BE$3="暦月",(BB50/($BE$8/7)),""))</f>
        <v>0</v>
      </c>
      <c r="BE50" s="278"/>
      <c r="BF50" s="274"/>
      <c r="BG50" s="275"/>
      <c r="BH50" s="275"/>
      <c r="BI50" s="275"/>
      <c r="BJ50" s="276"/>
    </row>
    <row r="51" spans="2:62" ht="20.25" customHeight="1" x14ac:dyDescent="0.4">
      <c r="B51" s="280">
        <f>B49+1</f>
        <v>18</v>
      </c>
      <c r="C51" s="282"/>
      <c r="D51" s="283"/>
      <c r="E51" s="162"/>
      <c r="F51" s="163"/>
      <c r="G51" s="162"/>
      <c r="H51" s="163"/>
      <c r="I51" s="285"/>
      <c r="J51" s="286"/>
      <c r="K51" s="287"/>
      <c r="L51" s="288"/>
      <c r="M51" s="288"/>
      <c r="N51" s="283"/>
      <c r="O51" s="264"/>
      <c r="P51" s="265"/>
      <c r="Q51" s="265"/>
      <c r="R51" s="265"/>
      <c r="S51" s="266"/>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67"/>
      <c r="BC51" s="268"/>
      <c r="BD51" s="269"/>
      <c r="BE51" s="270"/>
      <c r="BF51" s="271"/>
      <c r="BG51" s="272"/>
      <c r="BH51" s="272"/>
      <c r="BI51" s="272"/>
      <c r="BJ51" s="273"/>
    </row>
    <row r="52" spans="2:62" ht="20.25" customHeight="1" x14ac:dyDescent="0.4">
      <c r="B52" s="281"/>
      <c r="C52" s="284"/>
      <c r="D52" s="220"/>
      <c r="E52" s="162"/>
      <c r="F52" s="163">
        <f>C51</f>
        <v>0</v>
      </c>
      <c r="G52" s="162"/>
      <c r="H52" s="163">
        <f>I51</f>
        <v>0</v>
      </c>
      <c r="I52" s="213"/>
      <c r="J52" s="214"/>
      <c r="K52" s="218"/>
      <c r="L52" s="219"/>
      <c r="M52" s="219"/>
      <c r="N52" s="220"/>
      <c r="O52" s="264"/>
      <c r="P52" s="265"/>
      <c r="Q52" s="265"/>
      <c r="R52" s="265"/>
      <c r="S52" s="266"/>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77">
        <f>IF($BE$3="４週",SUM(W52:AX52),IF($BE$3="暦月",SUM(W52:BA52),""))</f>
        <v>0</v>
      </c>
      <c r="BC52" s="278"/>
      <c r="BD52" s="279">
        <f>IF($BE$3="４週",BB52/4,IF($BE$3="暦月",(BB52/($BE$8/7)),""))</f>
        <v>0</v>
      </c>
      <c r="BE52" s="278"/>
      <c r="BF52" s="274"/>
      <c r="BG52" s="275"/>
      <c r="BH52" s="275"/>
      <c r="BI52" s="275"/>
      <c r="BJ52" s="276"/>
    </row>
    <row r="53" spans="2:62" ht="20.25" customHeight="1" x14ac:dyDescent="0.4">
      <c r="B53" s="280">
        <f>B51+1</f>
        <v>19</v>
      </c>
      <c r="C53" s="282"/>
      <c r="D53" s="283"/>
      <c r="E53" s="164"/>
      <c r="F53" s="165"/>
      <c r="G53" s="164"/>
      <c r="H53" s="165"/>
      <c r="I53" s="285"/>
      <c r="J53" s="286"/>
      <c r="K53" s="287"/>
      <c r="L53" s="288"/>
      <c r="M53" s="288"/>
      <c r="N53" s="283"/>
      <c r="O53" s="264"/>
      <c r="P53" s="265"/>
      <c r="Q53" s="265"/>
      <c r="R53" s="265"/>
      <c r="S53" s="266"/>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67"/>
      <c r="BC53" s="268"/>
      <c r="BD53" s="269"/>
      <c r="BE53" s="270"/>
      <c r="BF53" s="271"/>
      <c r="BG53" s="272"/>
      <c r="BH53" s="272"/>
      <c r="BI53" s="272"/>
      <c r="BJ53" s="273"/>
    </row>
    <row r="54" spans="2:62" ht="20.25" customHeight="1" x14ac:dyDescent="0.4">
      <c r="B54" s="281"/>
      <c r="C54" s="284"/>
      <c r="D54" s="220"/>
      <c r="E54" s="162"/>
      <c r="F54" s="163">
        <f>C53</f>
        <v>0</v>
      </c>
      <c r="G54" s="162"/>
      <c r="H54" s="163">
        <f>I53</f>
        <v>0</v>
      </c>
      <c r="I54" s="213"/>
      <c r="J54" s="214"/>
      <c r="K54" s="218"/>
      <c r="L54" s="219"/>
      <c r="M54" s="219"/>
      <c r="N54" s="220"/>
      <c r="O54" s="264"/>
      <c r="P54" s="265"/>
      <c r="Q54" s="265"/>
      <c r="R54" s="265"/>
      <c r="S54" s="266"/>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77">
        <f>IF($BE$3="４週",SUM(W54:AX54),IF($BE$3="暦月",SUM(W54:BA54),""))</f>
        <v>0</v>
      </c>
      <c r="BC54" s="278"/>
      <c r="BD54" s="279">
        <f>IF($BE$3="４週",BB54/4,IF($BE$3="暦月",(BB54/($BE$8/7)),""))</f>
        <v>0</v>
      </c>
      <c r="BE54" s="278"/>
      <c r="BF54" s="274"/>
      <c r="BG54" s="275"/>
      <c r="BH54" s="275"/>
      <c r="BI54" s="275"/>
      <c r="BJ54" s="276"/>
    </row>
    <row r="55" spans="2:62" ht="20.25" customHeight="1" x14ac:dyDescent="0.4">
      <c r="B55" s="280">
        <f>B53+1</f>
        <v>20</v>
      </c>
      <c r="C55" s="282"/>
      <c r="D55" s="283"/>
      <c r="E55" s="164"/>
      <c r="F55" s="165"/>
      <c r="G55" s="164"/>
      <c r="H55" s="165"/>
      <c r="I55" s="285"/>
      <c r="J55" s="286"/>
      <c r="K55" s="287"/>
      <c r="L55" s="288"/>
      <c r="M55" s="288"/>
      <c r="N55" s="283"/>
      <c r="O55" s="264"/>
      <c r="P55" s="265"/>
      <c r="Q55" s="265"/>
      <c r="R55" s="265"/>
      <c r="S55" s="266"/>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67"/>
      <c r="BC55" s="268"/>
      <c r="BD55" s="269"/>
      <c r="BE55" s="270"/>
      <c r="BF55" s="271"/>
      <c r="BG55" s="272"/>
      <c r="BH55" s="272"/>
      <c r="BI55" s="272"/>
      <c r="BJ55" s="273"/>
    </row>
    <row r="56" spans="2:62" ht="20.25" customHeight="1" x14ac:dyDescent="0.4">
      <c r="B56" s="281"/>
      <c r="C56" s="284"/>
      <c r="D56" s="220"/>
      <c r="E56" s="162"/>
      <c r="F56" s="163">
        <f>C55</f>
        <v>0</v>
      </c>
      <c r="G56" s="162"/>
      <c r="H56" s="163">
        <f>I55</f>
        <v>0</v>
      </c>
      <c r="I56" s="213"/>
      <c r="J56" s="214"/>
      <c r="K56" s="218"/>
      <c r="L56" s="219"/>
      <c r="M56" s="219"/>
      <c r="N56" s="220"/>
      <c r="O56" s="264"/>
      <c r="P56" s="265"/>
      <c r="Q56" s="265"/>
      <c r="R56" s="265"/>
      <c r="S56" s="266"/>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77">
        <f>IF($BE$3="４週",SUM(W56:AX56),IF($BE$3="暦月",SUM(W56:BA56),""))</f>
        <v>0</v>
      </c>
      <c r="BC56" s="278"/>
      <c r="BD56" s="279">
        <f>IF($BE$3="４週",BB56/4,IF($BE$3="暦月",(BB56/($BE$8/7)),""))</f>
        <v>0</v>
      </c>
      <c r="BE56" s="278"/>
      <c r="BF56" s="274"/>
      <c r="BG56" s="275"/>
      <c r="BH56" s="275"/>
      <c r="BI56" s="275"/>
      <c r="BJ56" s="276"/>
    </row>
    <row r="57" spans="2:62" ht="20.25" customHeight="1" x14ac:dyDescent="0.4">
      <c r="B57" s="280">
        <f>B55+1</f>
        <v>21</v>
      </c>
      <c r="C57" s="282"/>
      <c r="D57" s="283"/>
      <c r="E57" s="162"/>
      <c r="F57" s="163"/>
      <c r="G57" s="162"/>
      <c r="H57" s="163"/>
      <c r="I57" s="285"/>
      <c r="J57" s="286"/>
      <c r="K57" s="287"/>
      <c r="L57" s="288"/>
      <c r="M57" s="288"/>
      <c r="N57" s="283"/>
      <c r="O57" s="264"/>
      <c r="P57" s="265"/>
      <c r="Q57" s="265"/>
      <c r="R57" s="265"/>
      <c r="S57" s="266"/>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67"/>
      <c r="BC57" s="268"/>
      <c r="BD57" s="269"/>
      <c r="BE57" s="270"/>
      <c r="BF57" s="271"/>
      <c r="BG57" s="272"/>
      <c r="BH57" s="272"/>
      <c r="BI57" s="272"/>
      <c r="BJ57" s="273"/>
    </row>
    <row r="58" spans="2:62" ht="20.25" customHeight="1" x14ac:dyDescent="0.4">
      <c r="B58" s="281"/>
      <c r="C58" s="284"/>
      <c r="D58" s="220"/>
      <c r="E58" s="162"/>
      <c r="F58" s="163">
        <f>C57</f>
        <v>0</v>
      </c>
      <c r="G58" s="162"/>
      <c r="H58" s="163">
        <f>I57</f>
        <v>0</v>
      </c>
      <c r="I58" s="213"/>
      <c r="J58" s="214"/>
      <c r="K58" s="218"/>
      <c r="L58" s="219"/>
      <c r="M58" s="219"/>
      <c r="N58" s="220"/>
      <c r="O58" s="264"/>
      <c r="P58" s="265"/>
      <c r="Q58" s="265"/>
      <c r="R58" s="265"/>
      <c r="S58" s="266"/>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77">
        <f>IF($BE$3="４週",SUM(W58:AX58),IF($BE$3="暦月",SUM(W58:BA58),""))</f>
        <v>0</v>
      </c>
      <c r="BC58" s="278"/>
      <c r="BD58" s="279">
        <f>IF($BE$3="４週",BB58/4,IF($BE$3="暦月",(BB58/($BE$8/7)),""))</f>
        <v>0</v>
      </c>
      <c r="BE58" s="278"/>
      <c r="BF58" s="274"/>
      <c r="BG58" s="275"/>
      <c r="BH58" s="275"/>
      <c r="BI58" s="275"/>
      <c r="BJ58" s="276"/>
    </row>
    <row r="59" spans="2:62" ht="20.25" customHeight="1" x14ac:dyDescent="0.4">
      <c r="B59" s="280">
        <f>B57+1</f>
        <v>22</v>
      </c>
      <c r="C59" s="282"/>
      <c r="D59" s="283"/>
      <c r="E59" s="162"/>
      <c r="F59" s="163"/>
      <c r="G59" s="162"/>
      <c r="H59" s="163"/>
      <c r="I59" s="285"/>
      <c r="J59" s="286"/>
      <c r="K59" s="287"/>
      <c r="L59" s="288"/>
      <c r="M59" s="288"/>
      <c r="N59" s="283"/>
      <c r="O59" s="264"/>
      <c r="P59" s="265"/>
      <c r="Q59" s="265"/>
      <c r="R59" s="265"/>
      <c r="S59" s="266"/>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67"/>
      <c r="BC59" s="268"/>
      <c r="BD59" s="269"/>
      <c r="BE59" s="270"/>
      <c r="BF59" s="271"/>
      <c r="BG59" s="272"/>
      <c r="BH59" s="272"/>
      <c r="BI59" s="272"/>
      <c r="BJ59" s="273"/>
    </row>
    <row r="60" spans="2:62" ht="20.25" customHeight="1" x14ac:dyDescent="0.4">
      <c r="B60" s="281"/>
      <c r="C60" s="284"/>
      <c r="D60" s="220"/>
      <c r="E60" s="162"/>
      <c r="F60" s="163">
        <f>C59</f>
        <v>0</v>
      </c>
      <c r="G60" s="162"/>
      <c r="H60" s="163">
        <f>I59</f>
        <v>0</v>
      </c>
      <c r="I60" s="213"/>
      <c r="J60" s="214"/>
      <c r="K60" s="218"/>
      <c r="L60" s="219"/>
      <c r="M60" s="219"/>
      <c r="N60" s="220"/>
      <c r="O60" s="264"/>
      <c r="P60" s="265"/>
      <c r="Q60" s="265"/>
      <c r="R60" s="265"/>
      <c r="S60" s="266"/>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77">
        <f>IF($BE$3="４週",SUM(W60:AX60),IF($BE$3="暦月",SUM(W60:BA60),""))</f>
        <v>0</v>
      </c>
      <c r="BC60" s="278"/>
      <c r="BD60" s="279">
        <f>IF($BE$3="４週",BB60/4,IF($BE$3="暦月",(BB60/($BE$8/7)),""))</f>
        <v>0</v>
      </c>
      <c r="BE60" s="278"/>
      <c r="BF60" s="274"/>
      <c r="BG60" s="275"/>
      <c r="BH60" s="275"/>
      <c r="BI60" s="275"/>
      <c r="BJ60" s="276"/>
    </row>
    <row r="61" spans="2:62" ht="20.25" customHeight="1" x14ac:dyDescent="0.4">
      <c r="B61" s="280">
        <f>B59+1</f>
        <v>23</v>
      </c>
      <c r="C61" s="282"/>
      <c r="D61" s="283"/>
      <c r="E61" s="162"/>
      <c r="F61" s="163"/>
      <c r="G61" s="162"/>
      <c r="H61" s="163"/>
      <c r="I61" s="285"/>
      <c r="J61" s="286"/>
      <c r="K61" s="287"/>
      <c r="L61" s="288"/>
      <c r="M61" s="288"/>
      <c r="N61" s="283"/>
      <c r="O61" s="264"/>
      <c r="P61" s="265"/>
      <c r="Q61" s="265"/>
      <c r="R61" s="265"/>
      <c r="S61" s="266"/>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67"/>
      <c r="BC61" s="268"/>
      <c r="BD61" s="269"/>
      <c r="BE61" s="270"/>
      <c r="BF61" s="271"/>
      <c r="BG61" s="272"/>
      <c r="BH61" s="272"/>
      <c r="BI61" s="272"/>
      <c r="BJ61" s="273"/>
    </row>
    <row r="62" spans="2:62" ht="20.25" customHeight="1" x14ac:dyDescent="0.4">
      <c r="B62" s="281"/>
      <c r="C62" s="284"/>
      <c r="D62" s="220"/>
      <c r="E62" s="162"/>
      <c r="F62" s="163">
        <f>C61</f>
        <v>0</v>
      </c>
      <c r="G62" s="162"/>
      <c r="H62" s="163">
        <f>I61</f>
        <v>0</v>
      </c>
      <c r="I62" s="213"/>
      <c r="J62" s="214"/>
      <c r="K62" s="218"/>
      <c r="L62" s="219"/>
      <c r="M62" s="219"/>
      <c r="N62" s="220"/>
      <c r="O62" s="264"/>
      <c r="P62" s="265"/>
      <c r="Q62" s="265"/>
      <c r="R62" s="265"/>
      <c r="S62" s="266"/>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77">
        <f>IF($BE$3="４週",SUM(W62:AX62),IF($BE$3="暦月",SUM(W62:BA62),""))</f>
        <v>0</v>
      </c>
      <c r="BC62" s="278"/>
      <c r="BD62" s="279">
        <f>IF($BE$3="４週",BB62/4,IF($BE$3="暦月",(BB62/($BE$8/7)),""))</f>
        <v>0</v>
      </c>
      <c r="BE62" s="278"/>
      <c r="BF62" s="274"/>
      <c r="BG62" s="275"/>
      <c r="BH62" s="275"/>
      <c r="BI62" s="275"/>
      <c r="BJ62" s="276"/>
    </row>
    <row r="63" spans="2:62" ht="20.25" customHeight="1" x14ac:dyDescent="0.4">
      <c r="B63" s="280">
        <f>B61+1</f>
        <v>24</v>
      </c>
      <c r="C63" s="282"/>
      <c r="D63" s="283"/>
      <c r="E63" s="162"/>
      <c r="F63" s="163"/>
      <c r="G63" s="162"/>
      <c r="H63" s="163"/>
      <c r="I63" s="285"/>
      <c r="J63" s="286"/>
      <c r="K63" s="287"/>
      <c r="L63" s="288"/>
      <c r="M63" s="288"/>
      <c r="N63" s="283"/>
      <c r="O63" s="264"/>
      <c r="P63" s="265"/>
      <c r="Q63" s="265"/>
      <c r="R63" s="265"/>
      <c r="S63" s="266"/>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67"/>
      <c r="BC63" s="268"/>
      <c r="BD63" s="269"/>
      <c r="BE63" s="270"/>
      <c r="BF63" s="271"/>
      <c r="BG63" s="272"/>
      <c r="BH63" s="272"/>
      <c r="BI63" s="272"/>
      <c r="BJ63" s="273"/>
    </row>
    <row r="64" spans="2:62" ht="20.25" customHeight="1" x14ac:dyDescent="0.4">
      <c r="B64" s="281"/>
      <c r="C64" s="284"/>
      <c r="D64" s="220"/>
      <c r="E64" s="162"/>
      <c r="F64" s="163">
        <f>C63</f>
        <v>0</v>
      </c>
      <c r="G64" s="162"/>
      <c r="H64" s="163">
        <f>I63</f>
        <v>0</v>
      </c>
      <c r="I64" s="213"/>
      <c r="J64" s="214"/>
      <c r="K64" s="218"/>
      <c r="L64" s="219"/>
      <c r="M64" s="219"/>
      <c r="N64" s="220"/>
      <c r="O64" s="264"/>
      <c r="P64" s="265"/>
      <c r="Q64" s="265"/>
      <c r="R64" s="265"/>
      <c r="S64" s="266"/>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77">
        <f>IF($BE$3="４週",SUM(W64:AX64),IF($BE$3="暦月",SUM(W64:BA64),""))</f>
        <v>0</v>
      </c>
      <c r="BC64" s="278"/>
      <c r="BD64" s="279">
        <f>IF($BE$3="４週",BB64/4,IF($BE$3="暦月",(BB64/($BE$8/7)),""))</f>
        <v>0</v>
      </c>
      <c r="BE64" s="278"/>
      <c r="BF64" s="274"/>
      <c r="BG64" s="275"/>
      <c r="BH64" s="275"/>
      <c r="BI64" s="275"/>
      <c r="BJ64" s="276"/>
    </row>
    <row r="65" spans="2:62" ht="20.25" customHeight="1" x14ac:dyDescent="0.4">
      <c r="B65" s="280">
        <f>B63+1</f>
        <v>25</v>
      </c>
      <c r="C65" s="282"/>
      <c r="D65" s="283"/>
      <c r="E65" s="162"/>
      <c r="F65" s="163"/>
      <c r="G65" s="162"/>
      <c r="H65" s="163"/>
      <c r="I65" s="285"/>
      <c r="J65" s="286"/>
      <c r="K65" s="287"/>
      <c r="L65" s="288"/>
      <c r="M65" s="288"/>
      <c r="N65" s="283"/>
      <c r="O65" s="264"/>
      <c r="P65" s="265"/>
      <c r="Q65" s="265"/>
      <c r="R65" s="265"/>
      <c r="S65" s="266"/>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67"/>
      <c r="BC65" s="268"/>
      <c r="BD65" s="269"/>
      <c r="BE65" s="270"/>
      <c r="BF65" s="271"/>
      <c r="BG65" s="272"/>
      <c r="BH65" s="272"/>
      <c r="BI65" s="272"/>
      <c r="BJ65" s="273"/>
    </row>
    <row r="66" spans="2:62" ht="20.25" customHeight="1" x14ac:dyDescent="0.4">
      <c r="B66" s="281"/>
      <c r="C66" s="284"/>
      <c r="D66" s="220"/>
      <c r="E66" s="162"/>
      <c r="F66" s="163">
        <f>C65</f>
        <v>0</v>
      </c>
      <c r="G66" s="162"/>
      <c r="H66" s="163">
        <f>I65</f>
        <v>0</v>
      </c>
      <c r="I66" s="213"/>
      <c r="J66" s="214"/>
      <c r="K66" s="218"/>
      <c r="L66" s="219"/>
      <c r="M66" s="219"/>
      <c r="N66" s="220"/>
      <c r="O66" s="264"/>
      <c r="P66" s="265"/>
      <c r="Q66" s="265"/>
      <c r="R66" s="265"/>
      <c r="S66" s="266"/>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77">
        <f>IF($BE$3="４週",SUM(W66:AX66),IF($BE$3="暦月",SUM(W66:BA66),""))</f>
        <v>0</v>
      </c>
      <c r="BC66" s="278"/>
      <c r="BD66" s="279">
        <f>IF($BE$3="４週",BB66/4,IF($BE$3="暦月",(BB66/($BE$8/7)),""))</f>
        <v>0</v>
      </c>
      <c r="BE66" s="278"/>
      <c r="BF66" s="274"/>
      <c r="BG66" s="275"/>
      <c r="BH66" s="275"/>
      <c r="BI66" s="275"/>
      <c r="BJ66" s="276"/>
    </row>
    <row r="67" spans="2:62" ht="20.25" customHeight="1" x14ac:dyDescent="0.4">
      <c r="B67" s="280">
        <f>B65+1</f>
        <v>26</v>
      </c>
      <c r="C67" s="282"/>
      <c r="D67" s="283"/>
      <c r="E67" s="162"/>
      <c r="F67" s="163"/>
      <c r="G67" s="162"/>
      <c r="H67" s="163"/>
      <c r="I67" s="285"/>
      <c r="J67" s="286"/>
      <c r="K67" s="287"/>
      <c r="L67" s="288"/>
      <c r="M67" s="288"/>
      <c r="N67" s="283"/>
      <c r="O67" s="264"/>
      <c r="P67" s="265"/>
      <c r="Q67" s="265"/>
      <c r="R67" s="265"/>
      <c r="S67" s="266"/>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67"/>
      <c r="BC67" s="268"/>
      <c r="BD67" s="269"/>
      <c r="BE67" s="270"/>
      <c r="BF67" s="271"/>
      <c r="BG67" s="272"/>
      <c r="BH67" s="272"/>
      <c r="BI67" s="272"/>
      <c r="BJ67" s="273"/>
    </row>
    <row r="68" spans="2:62" ht="20.25" customHeight="1" x14ac:dyDescent="0.4">
      <c r="B68" s="281"/>
      <c r="C68" s="284"/>
      <c r="D68" s="220"/>
      <c r="E68" s="162"/>
      <c r="F68" s="163">
        <f>C67</f>
        <v>0</v>
      </c>
      <c r="G68" s="162"/>
      <c r="H68" s="163">
        <f>I67</f>
        <v>0</v>
      </c>
      <c r="I68" s="213"/>
      <c r="J68" s="214"/>
      <c r="K68" s="218"/>
      <c r="L68" s="219"/>
      <c r="M68" s="219"/>
      <c r="N68" s="220"/>
      <c r="O68" s="264"/>
      <c r="P68" s="265"/>
      <c r="Q68" s="265"/>
      <c r="R68" s="265"/>
      <c r="S68" s="266"/>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77">
        <f>IF($BE$3="４週",SUM(W68:AX68),IF($BE$3="暦月",SUM(W68:BA68),""))</f>
        <v>0</v>
      </c>
      <c r="BC68" s="278"/>
      <c r="BD68" s="279">
        <f>IF($BE$3="４週",BB68/4,IF($BE$3="暦月",(BB68/($BE$8/7)),""))</f>
        <v>0</v>
      </c>
      <c r="BE68" s="278"/>
      <c r="BF68" s="274"/>
      <c r="BG68" s="275"/>
      <c r="BH68" s="275"/>
      <c r="BI68" s="275"/>
      <c r="BJ68" s="276"/>
    </row>
    <row r="69" spans="2:62" ht="20.25" customHeight="1" x14ac:dyDescent="0.4">
      <c r="B69" s="280">
        <f>B67+1</f>
        <v>27</v>
      </c>
      <c r="C69" s="282"/>
      <c r="D69" s="283"/>
      <c r="E69" s="162"/>
      <c r="F69" s="163"/>
      <c r="G69" s="162"/>
      <c r="H69" s="163"/>
      <c r="I69" s="285"/>
      <c r="J69" s="286"/>
      <c r="K69" s="287"/>
      <c r="L69" s="288"/>
      <c r="M69" s="288"/>
      <c r="N69" s="283"/>
      <c r="O69" s="264"/>
      <c r="P69" s="265"/>
      <c r="Q69" s="265"/>
      <c r="R69" s="265"/>
      <c r="S69" s="266"/>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67"/>
      <c r="BC69" s="268"/>
      <c r="BD69" s="269"/>
      <c r="BE69" s="270"/>
      <c r="BF69" s="271"/>
      <c r="BG69" s="272"/>
      <c r="BH69" s="272"/>
      <c r="BI69" s="272"/>
      <c r="BJ69" s="273"/>
    </row>
    <row r="70" spans="2:62" ht="20.25" customHeight="1" x14ac:dyDescent="0.4">
      <c r="B70" s="281"/>
      <c r="C70" s="284"/>
      <c r="D70" s="220"/>
      <c r="E70" s="162"/>
      <c r="F70" s="163">
        <f>C69</f>
        <v>0</v>
      </c>
      <c r="G70" s="162"/>
      <c r="H70" s="163">
        <f>I69</f>
        <v>0</v>
      </c>
      <c r="I70" s="213"/>
      <c r="J70" s="214"/>
      <c r="K70" s="218"/>
      <c r="L70" s="219"/>
      <c r="M70" s="219"/>
      <c r="N70" s="220"/>
      <c r="O70" s="264"/>
      <c r="P70" s="265"/>
      <c r="Q70" s="265"/>
      <c r="R70" s="265"/>
      <c r="S70" s="266"/>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77">
        <f>IF($BE$3="４週",SUM(W70:AX70),IF($BE$3="暦月",SUM(W70:BA70),""))</f>
        <v>0</v>
      </c>
      <c r="BC70" s="278"/>
      <c r="BD70" s="279">
        <f>IF($BE$3="４週",BB70/4,IF($BE$3="暦月",(BB70/($BE$8/7)),""))</f>
        <v>0</v>
      </c>
      <c r="BE70" s="278"/>
      <c r="BF70" s="274"/>
      <c r="BG70" s="275"/>
      <c r="BH70" s="275"/>
      <c r="BI70" s="275"/>
      <c r="BJ70" s="276"/>
    </row>
    <row r="71" spans="2:62" ht="20.25" customHeight="1" x14ac:dyDescent="0.4">
      <c r="B71" s="280">
        <f>B69+1</f>
        <v>28</v>
      </c>
      <c r="C71" s="282"/>
      <c r="D71" s="283"/>
      <c r="E71" s="162"/>
      <c r="F71" s="163"/>
      <c r="G71" s="162"/>
      <c r="H71" s="163"/>
      <c r="I71" s="285"/>
      <c r="J71" s="286"/>
      <c r="K71" s="287"/>
      <c r="L71" s="288"/>
      <c r="M71" s="288"/>
      <c r="N71" s="283"/>
      <c r="O71" s="264"/>
      <c r="P71" s="265"/>
      <c r="Q71" s="265"/>
      <c r="R71" s="265"/>
      <c r="S71" s="266"/>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67"/>
      <c r="BC71" s="268"/>
      <c r="BD71" s="269"/>
      <c r="BE71" s="270"/>
      <c r="BF71" s="271"/>
      <c r="BG71" s="272"/>
      <c r="BH71" s="272"/>
      <c r="BI71" s="272"/>
      <c r="BJ71" s="273"/>
    </row>
    <row r="72" spans="2:62" ht="20.25" customHeight="1" x14ac:dyDescent="0.4">
      <c r="B72" s="281"/>
      <c r="C72" s="284"/>
      <c r="D72" s="220"/>
      <c r="E72" s="162"/>
      <c r="F72" s="163">
        <f>C71</f>
        <v>0</v>
      </c>
      <c r="G72" s="162"/>
      <c r="H72" s="163">
        <f>I71</f>
        <v>0</v>
      </c>
      <c r="I72" s="213"/>
      <c r="J72" s="214"/>
      <c r="K72" s="218"/>
      <c r="L72" s="219"/>
      <c r="M72" s="219"/>
      <c r="N72" s="220"/>
      <c r="O72" s="264"/>
      <c r="P72" s="265"/>
      <c r="Q72" s="265"/>
      <c r="R72" s="265"/>
      <c r="S72" s="266"/>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77">
        <f>IF($BE$3="４週",SUM(W72:AX72),IF($BE$3="暦月",SUM(W72:BA72),""))</f>
        <v>0</v>
      </c>
      <c r="BC72" s="278"/>
      <c r="BD72" s="279">
        <f>IF($BE$3="４週",BB72/4,IF($BE$3="暦月",(BB72/($BE$8/7)),""))</f>
        <v>0</v>
      </c>
      <c r="BE72" s="278"/>
      <c r="BF72" s="274"/>
      <c r="BG72" s="275"/>
      <c r="BH72" s="275"/>
      <c r="BI72" s="275"/>
      <c r="BJ72" s="276"/>
    </row>
    <row r="73" spans="2:62" ht="20.25" customHeight="1" x14ac:dyDescent="0.4">
      <c r="B73" s="280">
        <f>B71+1</f>
        <v>29</v>
      </c>
      <c r="C73" s="282"/>
      <c r="D73" s="283"/>
      <c r="E73" s="162"/>
      <c r="F73" s="163"/>
      <c r="G73" s="162"/>
      <c r="H73" s="163"/>
      <c r="I73" s="285"/>
      <c r="J73" s="286"/>
      <c r="K73" s="287"/>
      <c r="L73" s="288"/>
      <c r="M73" s="288"/>
      <c r="N73" s="283"/>
      <c r="O73" s="264"/>
      <c r="P73" s="265"/>
      <c r="Q73" s="265"/>
      <c r="R73" s="265"/>
      <c r="S73" s="266"/>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67"/>
      <c r="BC73" s="268"/>
      <c r="BD73" s="269"/>
      <c r="BE73" s="270"/>
      <c r="BF73" s="271"/>
      <c r="BG73" s="272"/>
      <c r="BH73" s="272"/>
      <c r="BI73" s="272"/>
      <c r="BJ73" s="273"/>
    </row>
    <row r="74" spans="2:62" ht="20.25" customHeight="1" x14ac:dyDescent="0.4">
      <c r="B74" s="281"/>
      <c r="C74" s="315"/>
      <c r="D74" s="316"/>
      <c r="E74" s="195"/>
      <c r="F74" s="196">
        <f>C73</f>
        <v>0</v>
      </c>
      <c r="G74" s="195"/>
      <c r="H74" s="196">
        <f>I73</f>
        <v>0</v>
      </c>
      <c r="I74" s="317"/>
      <c r="J74" s="318"/>
      <c r="K74" s="319"/>
      <c r="L74" s="320"/>
      <c r="M74" s="320"/>
      <c r="N74" s="316"/>
      <c r="O74" s="264"/>
      <c r="P74" s="265"/>
      <c r="Q74" s="265"/>
      <c r="R74" s="265"/>
      <c r="S74" s="266"/>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312">
        <f>IF($BE$3="４週",SUM(W74:AX74),IF($BE$3="暦月",SUM(W74:BA74),""))</f>
        <v>0</v>
      </c>
      <c r="BC74" s="313"/>
      <c r="BD74" s="314">
        <f>IF($BE$3="４週",BB74/4,IF($BE$3="暦月",(BB74/($BE$8/7)),""))</f>
        <v>0</v>
      </c>
      <c r="BE74" s="313"/>
      <c r="BF74" s="309"/>
      <c r="BG74" s="310"/>
      <c r="BH74" s="310"/>
      <c r="BI74" s="310"/>
      <c r="BJ74" s="311"/>
    </row>
    <row r="75" spans="2:62" ht="20.25" customHeight="1" x14ac:dyDescent="0.4">
      <c r="B75" s="280">
        <f>B73+1</f>
        <v>30</v>
      </c>
      <c r="C75" s="282"/>
      <c r="D75" s="283"/>
      <c r="E75" s="162"/>
      <c r="F75" s="163"/>
      <c r="G75" s="162"/>
      <c r="H75" s="163"/>
      <c r="I75" s="285"/>
      <c r="J75" s="286"/>
      <c r="K75" s="287"/>
      <c r="L75" s="288"/>
      <c r="M75" s="288"/>
      <c r="N75" s="283"/>
      <c r="O75" s="264"/>
      <c r="P75" s="265"/>
      <c r="Q75" s="265"/>
      <c r="R75" s="265"/>
      <c r="S75" s="266"/>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7"/>
      <c r="BC75" s="268"/>
      <c r="BD75" s="269"/>
      <c r="BE75" s="270"/>
      <c r="BF75" s="271"/>
      <c r="BG75" s="272"/>
      <c r="BH75" s="272"/>
      <c r="BI75" s="272"/>
      <c r="BJ75" s="273"/>
    </row>
    <row r="76" spans="2:62" ht="20.25" customHeight="1" x14ac:dyDescent="0.4">
      <c r="B76" s="281"/>
      <c r="C76" s="315"/>
      <c r="D76" s="316"/>
      <c r="E76" s="195"/>
      <c r="F76" s="196">
        <f>C75</f>
        <v>0</v>
      </c>
      <c r="G76" s="195"/>
      <c r="H76" s="196">
        <f>I75</f>
        <v>0</v>
      </c>
      <c r="I76" s="317"/>
      <c r="J76" s="318"/>
      <c r="K76" s="319"/>
      <c r="L76" s="320"/>
      <c r="M76" s="320"/>
      <c r="N76" s="316"/>
      <c r="O76" s="264"/>
      <c r="P76" s="265"/>
      <c r="Q76" s="265"/>
      <c r="R76" s="265"/>
      <c r="S76" s="266"/>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312">
        <f>IF($BE$3="４週",SUM(W76:AX76),IF($BE$3="暦月",SUM(W76:BA76),""))</f>
        <v>0</v>
      </c>
      <c r="BC76" s="313"/>
      <c r="BD76" s="314">
        <f>IF($BE$3="４週",BB76/4,IF($BE$3="暦月",(BB76/($BE$8/7)),""))</f>
        <v>0</v>
      </c>
      <c r="BE76" s="313"/>
      <c r="BF76" s="309"/>
      <c r="BG76" s="310"/>
      <c r="BH76" s="310"/>
      <c r="BI76" s="310"/>
      <c r="BJ76" s="311"/>
    </row>
    <row r="77" spans="2:62" ht="20.25" customHeight="1" x14ac:dyDescent="0.4">
      <c r="B77" s="280">
        <f>B75+1</f>
        <v>31</v>
      </c>
      <c r="C77" s="282"/>
      <c r="D77" s="283"/>
      <c r="E77" s="162"/>
      <c r="F77" s="163"/>
      <c r="G77" s="162"/>
      <c r="H77" s="163"/>
      <c r="I77" s="285"/>
      <c r="J77" s="286"/>
      <c r="K77" s="287"/>
      <c r="L77" s="288"/>
      <c r="M77" s="288"/>
      <c r="N77" s="283"/>
      <c r="O77" s="264"/>
      <c r="P77" s="265"/>
      <c r="Q77" s="265"/>
      <c r="R77" s="265"/>
      <c r="S77" s="266"/>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67"/>
      <c r="BC77" s="268"/>
      <c r="BD77" s="269"/>
      <c r="BE77" s="270"/>
      <c r="BF77" s="271"/>
      <c r="BG77" s="272"/>
      <c r="BH77" s="272"/>
      <c r="BI77" s="272"/>
      <c r="BJ77" s="273"/>
    </row>
    <row r="78" spans="2:62" ht="20.25" customHeight="1" x14ac:dyDescent="0.4">
      <c r="B78" s="281"/>
      <c r="C78" s="315"/>
      <c r="D78" s="316"/>
      <c r="E78" s="195"/>
      <c r="F78" s="196">
        <f>C77</f>
        <v>0</v>
      </c>
      <c r="G78" s="195"/>
      <c r="H78" s="196">
        <f>I77</f>
        <v>0</v>
      </c>
      <c r="I78" s="317"/>
      <c r="J78" s="318"/>
      <c r="K78" s="319"/>
      <c r="L78" s="320"/>
      <c r="M78" s="320"/>
      <c r="N78" s="316"/>
      <c r="O78" s="264"/>
      <c r="P78" s="265"/>
      <c r="Q78" s="265"/>
      <c r="R78" s="265"/>
      <c r="S78" s="266"/>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312">
        <f>IF($BE$3="４週",SUM(W78:AX78),IF($BE$3="暦月",SUM(W78:BA78),""))</f>
        <v>0</v>
      </c>
      <c r="BC78" s="313"/>
      <c r="BD78" s="314">
        <f>IF($BE$3="４週",BB78/4,IF($BE$3="暦月",(BB78/($BE$8/7)),""))</f>
        <v>0</v>
      </c>
      <c r="BE78" s="313"/>
      <c r="BF78" s="309"/>
      <c r="BG78" s="310"/>
      <c r="BH78" s="310"/>
      <c r="BI78" s="310"/>
      <c r="BJ78" s="311"/>
    </row>
    <row r="79" spans="2:62" ht="20.25" customHeight="1" x14ac:dyDescent="0.4">
      <c r="B79" s="280">
        <f>B77+1</f>
        <v>32</v>
      </c>
      <c r="C79" s="282"/>
      <c r="D79" s="283"/>
      <c r="E79" s="162"/>
      <c r="F79" s="163"/>
      <c r="G79" s="162"/>
      <c r="H79" s="163"/>
      <c r="I79" s="285"/>
      <c r="J79" s="286"/>
      <c r="K79" s="287"/>
      <c r="L79" s="288"/>
      <c r="M79" s="288"/>
      <c r="N79" s="283"/>
      <c r="O79" s="264"/>
      <c r="P79" s="265"/>
      <c r="Q79" s="265"/>
      <c r="R79" s="265"/>
      <c r="S79" s="266"/>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67"/>
      <c r="BC79" s="268"/>
      <c r="BD79" s="269"/>
      <c r="BE79" s="270"/>
      <c r="BF79" s="271"/>
      <c r="BG79" s="272"/>
      <c r="BH79" s="272"/>
      <c r="BI79" s="272"/>
      <c r="BJ79" s="273"/>
    </row>
    <row r="80" spans="2:62" ht="20.25" customHeight="1" x14ac:dyDescent="0.4">
      <c r="B80" s="281"/>
      <c r="C80" s="315"/>
      <c r="D80" s="316"/>
      <c r="E80" s="195"/>
      <c r="F80" s="196">
        <f>C79</f>
        <v>0</v>
      </c>
      <c r="G80" s="195"/>
      <c r="H80" s="196">
        <f>I79</f>
        <v>0</v>
      </c>
      <c r="I80" s="317"/>
      <c r="J80" s="318"/>
      <c r="K80" s="319"/>
      <c r="L80" s="320"/>
      <c r="M80" s="320"/>
      <c r="N80" s="316"/>
      <c r="O80" s="264"/>
      <c r="P80" s="265"/>
      <c r="Q80" s="265"/>
      <c r="R80" s="265"/>
      <c r="S80" s="266"/>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312">
        <f>IF($BE$3="４週",SUM(W80:AX80),IF($BE$3="暦月",SUM(W80:BA80),""))</f>
        <v>0</v>
      </c>
      <c r="BC80" s="313"/>
      <c r="BD80" s="314">
        <f>IF($BE$3="４週",BB80/4,IF($BE$3="暦月",(BB80/($BE$8/7)),""))</f>
        <v>0</v>
      </c>
      <c r="BE80" s="313"/>
      <c r="BF80" s="309"/>
      <c r="BG80" s="310"/>
      <c r="BH80" s="310"/>
      <c r="BI80" s="310"/>
      <c r="BJ80" s="311"/>
    </row>
    <row r="81" spans="2:62" ht="20.25" customHeight="1" x14ac:dyDescent="0.4">
      <c r="B81" s="280">
        <f>B79+1</f>
        <v>33</v>
      </c>
      <c r="C81" s="282"/>
      <c r="D81" s="283"/>
      <c r="E81" s="162"/>
      <c r="F81" s="163"/>
      <c r="G81" s="162"/>
      <c r="H81" s="163"/>
      <c r="I81" s="285"/>
      <c r="J81" s="286"/>
      <c r="K81" s="287"/>
      <c r="L81" s="288"/>
      <c r="M81" s="288"/>
      <c r="N81" s="283"/>
      <c r="O81" s="264"/>
      <c r="P81" s="265"/>
      <c r="Q81" s="265"/>
      <c r="R81" s="265"/>
      <c r="S81" s="266"/>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67"/>
      <c r="BC81" s="268"/>
      <c r="BD81" s="269"/>
      <c r="BE81" s="270"/>
      <c r="BF81" s="271"/>
      <c r="BG81" s="272"/>
      <c r="BH81" s="272"/>
      <c r="BI81" s="272"/>
      <c r="BJ81" s="273"/>
    </row>
    <row r="82" spans="2:62" ht="20.25" customHeight="1" x14ac:dyDescent="0.4">
      <c r="B82" s="281"/>
      <c r="C82" s="315"/>
      <c r="D82" s="316"/>
      <c r="E82" s="195"/>
      <c r="F82" s="196">
        <f>C81</f>
        <v>0</v>
      </c>
      <c r="G82" s="195"/>
      <c r="H82" s="196">
        <f>I81</f>
        <v>0</v>
      </c>
      <c r="I82" s="317"/>
      <c r="J82" s="318"/>
      <c r="K82" s="319"/>
      <c r="L82" s="320"/>
      <c r="M82" s="320"/>
      <c r="N82" s="316"/>
      <c r="O82" s="264"/>
      <c r="P82" s="265"/>
      <c r="Q82" s="265"/>
      <c r="R82" s="265"/>
      <c r="S82" s="266"/>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312">
        <f>IF($BE$3="４週",SUM(W82:AX82),IF($BE$3="暦月",SUM(W82:BA82),""))</f>
        <v>0</v>
      </c>
      <c r="BC82" s="313"/>
      <c r="BD82" s="314">
        <f>IF($BE$3="４週",BB82/4,IF($BE$3="暦月",(BB82/($BE$8/7)),""))</f>
        <v>0</v>
      </c>
      <c r="BE82" s="313"/>
      <c r="BF82" s="309"/>
      <c r="BG82" s="310"/>
      <c r="BH82" s="310"/>
      <c r="BI82" s="310"/>
      <c r="BJ82" s="311"/>
    </row>
    <row r="83" spans="2:62" ht="20.25" customHeight="1" x14ac:dyDescent="0.4">
      <c r="B83" s="280">
        <f>B81+1</f>
        <v>34</v>
      </c>
      <c r="C83" s="282"/>
      <c r="D83" s="283"/>
      <c r="E83" s="162"/>
      <c r="F83" s="163"/>
      <c r="G83" s="162"/>
      <c r="H83" s="163"/>
      <c r="I83" s="285"/>
      <c r="J83" s="286"/>
      <c r="K83" s="287"/>
      <c r="L83" s="288"/>
      <c r="M83" s="288"/>
      <c r="N83" s="283"/>
      <c r="O83" s="264"/>
      <c r="P83" s="265"/>
      <c r="Q83" s="265"/>
      <c r="R83" s="265"/>
      <c r="S83" s="266"/>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67"/>
      <c r="BC83" s="268"/>
      <c r="BD83" s="269"/>
      <c r="BE83" s="270"/>
      <c r="BF83" s="271"/>
      <c r="BG83" s="272"/>
      <c r="BH83" s="272"/>
      <c r="BI83" s="272"/>
      <c r="BJ83" s="273"/>
    </row>
    <row r="84" spans="2:62" ht="20.25" customHeight="1" x14ac:dyDescent="0.4">
      <c r="B84" s="281"/>
      <c r="C84" s="315"/>
      <c r="D84" s="316"/>
      <c r="E84" s="195"/>
      <c r="F84" s="196">
        <f>C83</f>
        <v>0</v>
      </c>
      <c r="G84" s="195"/>
      <c r="H84" s="196">
        <f>I83</f>
        <v>0</v>
      </c>
      <c r="I84" s="317"/>
      <c r="J84" s="318"/>
      <c r="K84" s="319"/>
      <c r="L84" s="320"/>
      <c r="M84" s="320"/>
      <c r="N84" s="316"/>
      <c r="O84" s="264"/>
      <c r="P84" s="265"/>
      <c r="Q84" s="265"/>
      <c r="R84" s="265"/>
      <c r="S84" s="266"/>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312">
        <f>IF($BE$3="４週",SUM(W84:AX84),IF($BE$3="暦月",SUM(W84:BA84),""))</f>
        <v>0</v>
      </c>
      <c r="BC84" s="313"/>
      <c r="BD84" s="314">
        <f>IF($BE$3="４週",BB84/4,IF($BE$3="暦月",(BB84/($BE$8/7)),""))</f>
        <v>0</v>
      </c>
      <c r="BE84" s="313"/>
      <c r="BF84" s="309"/>
      <c r="BG84" s="310"/>
      <c r="BH84" s="310"/>
      <c r="BI84" s="310"/>
      <c r="BJ84" s="311"/>
    </row>
    <row r="85" spans="2:62" ht="20.25" customHeight="1" x14ac:dyDescent="0.4">
      <c r="B85" s="280">
        <f>B83+1</f>
        <v>35</v>
      </c>
      <c r="C85" s="282"/>
      <c r="D85" s="283"/>
      <c r="E85" s="162"/>
      <c r="F85" s="163"/>
      <c r="G85" s="162"/>
      <c r="H85" s="163"/>
      <c r="I85" s="285"/>
      <c r="J85" s="286"/>
      <c r="K85" s="287"/>
      <c r="L85" s="288"/>
      <c r="M85" s="288"/>
      <c r="N85" s="283"/>
      <c r="O85" s="264"/>
      <c r="P85" s="265"/>
      <c r="Q85" s="265"/>
      <c r="R85" s="265"/>
      <c r="S85" s="266"/>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67"/>
      <c r="BC85" s="268"/>
      <c r="BD85" s="269"/>
      <c r="BE85" s="270"/>
      <c r="BF85" s="271"/>
      <c r="BG85" s="272"/>
      <c r="BH85" s="272"/>
      <c r="BI85" s="272"/>
      <c r="BJ85" s="273"/>
    </row>
    <row r="86" spans="2:62" ht="20.25" customHeight="1" x14ac:dyDescent="0.4">
      <c r="B86" s="281"/>
      <c r="C86" s="315"/>
      <c r="D86" s="316"/>
      <c r="E86" s="195"/>
      <c r="F86" s="196">
        <f>C85</f>
        <v>0</v>
      </c>
      <c r="G86" s="195"/>
      <c r="H86" s="196">
        <f>I85</f>
        <v>0</v>
      </c>
      <c r="I86" s="317"/>
      <c r="J86" s="318"/>
      <c r="K86" s="319"/>
      <c r="L86" s="320"/>
      <c r="M86" s="320"/>
      <c r="N86" s="316"/>
      <c r="O86" s="264"/>
      <c r="P86" s="265"/>
      <c r="Q86" s="265"/>
      <c r="R86" s="265"/>
      <c r="S86" s="266"/>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312">
        <f>IF($BE$3="４週",SUM(W86:AX86),IF($BE$3="暦月",SUM(W86:BA86),""))</f>
        <v>0</v>
      </c>
      <c r="BC86" s="313"/>
      <c r="BD86" s="314">
        <f>IF($BE$3="４週",BB86/4,IF($BE$3="暦月",(BB86/($BE$8/7)),""))</f>
        <v>0</v>
      </c>
      <c r="BE86" s="313"/>
      <c r="BF86" s="309"/>
      <c r="BG86" s="310"/>
      <c r="BH86" s="310"/>
      <c r="BI86" s="310"/>
      <c r="BJ86" s="311"/>
    </row>
    <row r="87" spans="2:62" ht="20.25" customHeight="1" x14ac:dyDescent="0.4">
      <c r="B87" s="280">
        <f>B85+1</f>
        <v>36</v>
      </c>
      <c r="C87" s="282"/>
      <c r="D87" s="283"/>
      <c r="E87" s="162"/>
      <c r="F87" s="163"/>
      <c r="G87" s="162"/>
      <c r="H87" s="163"/>
      <c r="I87" s="285"/>
      <c r="J87" s="286"/>
      <c r="K87" s="287"/>
      <c r="L87" s="288"/>
      <c r="M87" s="288"/>
      <c r="N87" s="283"/>
      <c r="O87" s="264"/>
      <c r="P87" s="265"/>
      <c r="Q87" s="265"/>
      <c r="R87" s="265"/>
      <c r="S87" s="266"/>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67"/>
      <c r="BC87" s="268"/>
      <c r="BD87" s="269"/>
      <c r="BE87" s="270"/>
      <c r="BF87" s="271"/>
      <c r="BG87" s="272"/>
      <c r="BH87" s="272"/>
      <c r="BI87" s="272"/>
      <c r="BJ87" s="273"/>
    </row>
    <row r="88" spans="2:62" ht="20.25" customHeight="1" x14ac:dyDescent="0.4">
      <c r="B88" s="281"/>
      <c r="C88" s="315"/>
      <c r="D88" s="316"/>
      <c r="E88" s="195"/>
      <c r="F88" s="196">
        <f>C87</f>
        <v>0</v>
      </c>
      <c r="G88" s="195"/>
      <c r="H88" s="196">
        <f>I87</f>
        <v>0</v>
      </c>
      <c r="I88" s="317"/>
      <c r="J88" s="318"/>
      <c r="K88" s="319"/>
      <c r="L88" s="320"/>
      <c r="M88" s="320"/>
      <c r="N88" s="316"/>
      <c r="O88" s="264"/>
      <c r="P88" s="265"/>
      <c r="Q88" s="265"/>
      <c r="R88" s="265"/>
      <c r="S88" s="266"/>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312">
        <f>IF($BE$3="４週",SUM(W88:AX88),IF($BE$3="暦月",SUM(W88:BA88),""))</f>
        <v>0</v>
      </c>
      <c r="BC88" s="313"/>
      <c r="BD88" s="314">
        <f>IF($BE$3="４週",BB88/4,IF($BE$3="暦月",(BB88/($BE$8/7)),""))</f>
        <v>0</v>
      </c>
      <c r="BE88" s="313"/>
      <c r="BF88" s="309"/>
      <c r="BG88" s="310"/>
      <c r="BH88" s="310"/>
      <c r="BI88" s="310"/>
      <c r="BJ88" s="311"/>
    </row>
    <row r="89" spans="2:62" ht="20.25" customHeight="1" x14ac:dyDescent="0.4">
      <c r="B89" s="280">
        <f>B87+1</f>
        <v>37</v>
      </c>
      <c r="C89" s="282"/>
      <c r="D89" s="283"/>
      <c r="E89" s="162"/>
      <c r="F89" s="163"/>
      <c r="G89" s="162"/>
      <c r="H89" s="163"/>
      <c r="I89" s="285"/>
      <c r="J89" s="286"/>
      <c r="K89" s="287"/>
      <c r="L89" s="288"/>
      <c r="M89" s="288"/>
      <c r="N89" s="283"/>
      <c r="O89" s="264"/>
      <c r="P89" s="265"/>
      <c r="Q89" s="265"/>
      <c r="R89" s="265"/>
      <c r="S89" s="266"/>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67"/>
      <c r="BC89" s="268"/>
      <c r="BD89" s="269"/>
      <c r="BE89" s="270"/>
      <c r="BF89" s="271"/>
      <c r="BG89" s="272"/>
      <c r="BH89" s="272"/>
      <c r="BI89" s="272"/>
      <c r="BJ89" s="273"/>
    </row>
    <row r="90" spans="2:62" ht="20.25" customHeight="1" x14ac:dyDescent="0.4">
      <c r="B90" s="281"/>
      <c r="C90" s="315"/>
      <c r="D90" s="316"/>
      <c r="E90" s="195"/>
      <c r="F90" s="196">
        <f>C89</f>
        <v>0</v>
      </c>
      <c r="G90" s="195"/>
      <c r="H90" s="196">
        <f>I89</f>
        <v>0</v>
      </c>
      <c r="I90" s="317"/>
      <c r="J90" s="318"/>
      <c r="K90" s="319"/>
      <c r="L90" s="320"/>
      <c r="M90" s="320"/>
      <c r="N90" s="316"/>
      <c r="O90" s="264"/>
      <c r="P90" s="265"/>
      <c r="Q90" s="265"/>
      <c r="R90" s="265"/>
      <c r="S90" s="266"/>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312">
        <f>IF($BE$3="４週",SUM(W90:AX90),IF($BE$3="暦月",SUM(W90:BA90),""))</f>
        <v>0</v>
      </c>
      <c r="BC90" s="313"/>
      <c r="BD90" s="314">
        <f>IF($BE$3="４週",BB90/4,IF($BE$3="暦月",(BB90/($BE$8/7)),""))</f>
        <v>0</v>
      </c>
      <c r="BE90" s="313"/>
      <c r="BF90" s="309"/>
      <c r="BG90" s="310"/>
      <c r="BH90" s="310"/>
      <c r="BI90" s="310"/>
      <c r="BJ90" s="311"/>
    </row>
    <row r="91" spans="2:62" ht="20.25" customHeight="1" x14ac:dyDescent="0.4">
      <c r="B91" s="280">
        <f>B89+1</f>
        <v>38</v>
      </c>
      <c r="C91" s="282"/>
      <c r="D91" s="283"/>
      <c r="E91" s="162"/>
      <c r="F91" s="163"/>
      <c r="G91" s="162"/>
      <c r="H91" s="163"/>
      <c r="I91" s="285"/>
      <c r="J91" s="286"/>
      <c r="K91" s="287"/>
      <c r="L91" s="288"/>
      <c r="M91" s="288"/>
      <c r="N91" s="283"/>
      <c r="O91" s="264"/>
      <c r="P91" s="265"/>
      <c r="Q91" s="265"/>
      <c r="R91" s="265"/>
      <c r="S91" s="266"/>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67"/>
      <c r="BC91" s="268"/>
      <c r="BD91" s="269"/>
      <c r="BE91" s="270"/>
      <c r="BF91" s="271"/>
      <c r="BG91" s="272"/>
      <c r="BH91" s="272"/>
      <c r="BI91" s="272"/>
      <c r="BJ91" s="273"/>
    </row>
    <row r="92" spans="2:62" ht="20.25" customHeight="1" x14ac:dyDescent="0.4">
      <c r="B92" s="281"/>
      <c r="C92" s="315"/>
      <c r="D92" s="316"/>
      <c r="E92" s="195"/>
      <c r="F92" s="196">
        <f>C91</f>
        <v>0</v>
      </c>
      <c r="G92" s="195"/>
      <c r="H92" s="196">
        <f>I91</f>
        <v>0</v>
      </c>
      <c r="I92" s="317"/>
      <c r="J92" s="318"/>
      <c r="K92" s="319"/>
      <c r="L92" s="320"/>
      <c r="M92" s="320"/>
      <c r="N92" s="316"/>
      <c r="O92" s="264"/>
      <c r="P92" s="265"/>
      <c r="Q92" s="265"/>
      <c r="R92" s="265"/>
      <c r="S92" s="266"/>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312">
        <f>IF($BE$3="４週",SUM(W92:AX92),IF($BE$3="暦月",SUM(W92:BA92),""))</f>
        <v>0</v>
      </c>
      <c r="BC92" s="313"/>
      <c r="BD92" s="314">
        <f>IF($BE$3="４週",BB92/4,IF($BE$3="暦月",(BB92/($BE$8/7)),""))</f>
        <v>0</v>
      </c>
      <c r="BE92" s="313"/>
      <c r="BF92" s="309"/>
      <c r="BG92" s="310"/>
      <c r="BH92" s="310"/>
      <c r="BI92" s="310"/>
      <c r="BJ92" s="311"/>
    </row>
    <row r="93" spans="2:62" ht="20.25" customHeight="1" x14ac:dyDescent="0.4">
      <c r="B93" s="280">
        <f>B91+1</f>
        <v>39</v>
      </c>
      <c r="C93" s="282"/>
      <c r="D93" s="283"/>
      <c r="E93" s="162"/>
      <c r="F93" s="163"/>
      <c r="G93" s="162"/>
      <c r="H93" s="163"/>
      <c r="I93" s="285"/>
      <c r="J93" s="286"/>
      <c r="K93" s="287"/>
      <c r="L93" s="288"/>
      <c r="M93" s="288"/>
      <c r="N93" s="283"/>
      <c r="O93" s="264"/>
      <c r="P93" s="265"/>
      <c r="Q93" s="265"/>
      <c r="R93" s="265"/>
      <c r="S93" s="266"/>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67"/>
      <c r="BC93" s="268"/>
      <c r="BD93" s="269"/>
      <c r="BE93" s="270"/>
      <c r="BF93" s="271"/>
      <c r="BG93" s="272"/>
      <c r="BH93" s="272"/>
      <c r="BI93" s="272"/>
      <c r="BJ93" s="273"/>
    </row>
    <row r="94" spans="2:62" ht="20.25" customHeight="1" x14ac:dyDescent="0.4">
      <c r="B94" s="281"/>
      <c r="C94" s="315"/>
      <c r="D94" s="316"/>
      <c r="E94" s="195"/>
      <c r="F94" s="196">
        <f>C93</f>
        <v>0</v>
      </c>
      <c r="G94" s="195"/>
      <c r="H94" s="196">
        <f>I93</f>
        <v>0</v>
      </c>
      <c r="I94" s="317"/>
      <c r="J94" s="318"/>
      <c r="K94" s="319"/>
      <c r="L94" s="320"/>
      <c r="M94" s="320"/>
      <c r="N94" s="316"/>
      <c r="O94" s="264"/>
      <c r="P94" s="265"/>
      <c r="Q94" s="265"/>
      <c r="R94" s="265"/>
      <c r="S94" s="266"/>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312">
        <f>IF($BE$3="４週",SUM(W94:AX94),IF($BE$3="暦月",SUM(W94:BA94),""))</f>
        <v>0</v>
      </c>
      <c r="BC94" s="313"/>
      <c r="BD94" s="314">
        <f>IF($BE$3="４週",BB94/4,IF($BE$3="暦月",(BB94/($BE$8/7)),""))</f>
        <v>0</v>
      </c>
      <c r="BE94" s="313"/>
      <c r="BF94" s="309"/>
      <c r="BG94" s="310"/>
      <c r="BH94" s="310"/>
      <c r="BI94" s="310"/>
      <c r="BJ94" s="311"/>
    </row>
    <row r="95" spans="2:62" ht="20.25" customHeight="1" x14ac:dyDescent="0.4">
      <c r="B95" s="280">
        <f>B93+1</f>
        <v>40</v>
      </c>
      <c r="C95" s="282"/>
      <c r="D95" s="283"/>
      <c r="E95" s="162"/>
      <c r="F95" s="163"/>
      <c r="G95" s="162"/>
      <c r="H95" s="163"/>
      <c r="I95" s="285"/>
      <c r="J95" s="286"/>
      <c r="K95" s="287"/>
      <c r="L95" s="288"/>
      <c r="M95" s="288"/>
      <c r="N95" s="283"/>
      <c r="O95" s="264"/>
      <c r="P95" s="265"/>
      <c r="Q95" s="265"/>
      <c r="R95" s="265"/>
      <c r="S95" s="266"/>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67"/>
      <c r="BC95" s="268"/>
      <c r="BD95" s="269"/>
      <c r="BE95" s="270"/>
      <c r="BF95" s="271"/>
      <c r="BG95" s="272"/>
      <c r="BH95" s="272"/>
      <c r="BI95" s="272"/>
      <c r="BJ95" s="273"/>
    </row>
    <row r="96" spans="2:62" ht="20.25" customHeight="1" x14ac:dyDescent="0.4">
      <c r="B96" s="281"/>
      <c r="C96" s="315"/>
      <c r="D96" s="316"/>
      <c r="E96" s="195"/>
      <c r="F96" s="196">
        <f>C95</f>
        <v>0</v>
      </c>
      <c r="G96" s="195"/>
      <c r="H96" s="196">
        <f>I95</f>
        <v>0</v>
      </c>
      <c r="I96" s="317"/>
      <c r="J96" s="318"/>
      <c r="K96" s="319"/>
      <c r="L96" s="320"/>
      <c r="M96" s="320"/>
      <c r="N96" s="316"/>
      <c r="O96" s="264"/>
      <c r="P96" s="265"/>
      <c r="Q96" s="265"/>
      <c r="R96" s="265"/>
      <c r="S96" s="266"/>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312">
        <f>IF($BE$3="４週",SUM(W96:AX96),IF($BE$3="暦月",SUM(W96:BA96),""))</f>
        <v>0</v>
      </c>
      <c r="BC96" s="313"/>
      <c r="BD96" s="314">
        <f>IF($BE$3="４週",BB96/4,IF($BE$3="暦月",(BB96/($BE$8/7)),""))</f>
        <v>0</v>
      </c>
      <c r="BE96" s="313"/>
      <c r="BF96" s="309"/>
      <c r="BG96" s="310"/>
      <c r="BH96" s="310"/>
      <c r="BI96" s="310"/>
      <c r="BJ96" s="311"/>
    </row>
    <row r="97" spans="2:62" ht="20.25" customHeight="1" x14ac:dyDescent="0.4">
      <c r="B97" s="280">
        <f>B95+1</f>
        <v>41</v>
      </c>
      <c r="C97" s="282"/>
      <c r="D97" s="283"/>
      <c r="E97" s="162"/>
      <c r="F97" s="163"/>
      <c r="G97" s="162"/>
      <c r="H97" s="163"/>
      <c r="I97" s="285"/>
      <c r="J97" s="286"/>
      <c r="K97" s="287"/>
      <c r="L97" s="288"/>
      <c r="M97" s="288"/>
      <c r="N97" s="283"/>
      <c r="O97" s="264"/>
      <c r="P97" s="265"/>
      <c r="Q97" s="265"/>
      <c r="R97" s="265"/>
      <c r="S97" s="266"/>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67"/>
      <c r="BC97" s="268"/>
      <c r="BD97" s="269"/>
      <c r="BE97" s="270"/>
      <c r="BF97" s="271"/>
      <c r="BG97" s="272"/>
      <c r="BH97" s="272"/>
      <c r="BI97" s="272"/>
      <c r="BJ97" s="273"/>
    </row>
    <row r="98" spans="2:62" ht="20.25" customHeight="1" x14ac:dyDescent="0.4">
      <c r="B98" s="281"/>
      <c r="C98" s="315"/>
      <c r="D98" s="316"/>
      <c r="E98" s="195"/>
      <c r="F98" s="196">
        <f>C97</f>
        <v>0</v>
      </c>
      <c r="G98" s="195"/>
      <c r="H98" s="196">
        <f>I97</f>
        <v>0</v>
      </c>
      <c r="I98" s="317"/>
      <c r="J98" s="318"/>
      <c r="K98" s="319"/>
      <c r="L98" s="320"/>
      <c r="M98" s="320"/>
      <c r="N98" s="316"/>
      <c r="O98" s="264"/>
      <c r="P98" s="265"/>
      <c r="Q98" s="265"/>
      <c r="R98" s="265"/>
      <c r="S98" s="266"/>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312">
        <f>IF($BE$3="４週",SUM(W98:AX98),IF($BE$3="暦月",SUM(W98:BA98),""))</f>
        <v>0</v>
      </c>
      <c r="BC98" s="313"/>
      <c r="BD98" s="314">
        <f>IF($BE$3="４週",BB98/4,IF($BE$3="暦月",(BB98/($BE$8/7)),""))</f>
        <v>0</v>
      </c>
      <c r="BE98" s="313"/>
      <c r="BF98" s="309"/>
      <c r="BG98" s="310"/>
      <c r="BH98" s="310"/>
      <c r="BI98" s="310"/>
      <c r="BJ98" s="311"/>
    </row>
    <row r="99" spans="2:62" ht="20.25" customHeight="1" x14ac:dyDescent="0.4">
      <c r="B99" s="280">
        <f>B97+1</f>
        <v>42</v>
      </c>
      <c r="C99" s="282"/>
      <c r="D99" s="283"/>
      <c r="E99" s="162"/>
      <c r="F99" s="163"/>
      <c r="G99" s="162"/>
      <c r="H99" s="163"/>
      <c r="I99" s="285"/>
      <c r="J99" s="286"/>
      <c r="K99" s="287"/>
      <c r="L99" s="288"/>
      <c r="M99" s="288"/>
      <c r="N99" s="283"/>
      <c r="O99" s="264"/>
      <c r="P99" s="265"/>
      <c r="Q99" s="265"/>
      <c r="R99" s="265"/>
      <c r="S99" s="266"/>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67"/>
      <c r="BC99" s="268"/>
      <c r="BD99" s="269"/>
      <c r="BE99" s="270"/>
      <c r="BF99" s="271"/>
      <c r="BG99" s="272"/>
      <c r="BH99" s="272"/>
      <c r="BI99" s="272"/>
      <c r="BJ99" s="273"/>
    </row>
    <row r="100" spans="2:62" ht="20.25" customHeight="1" x14ac:dyDescent="0.4">
      <c r="B100" s="281"/>
      <c r="C100" s="315"/>
      <c r="D100" s="316"/>
      <c r="E100" s="195"/>
      <c r="F100" s="196">
        <f>C99</f>
        <v>0</v>
      </c>
      <c r="G100" s="195"/>
      <c r="H100" s="196">
        <f>I99</f>
        <v>0</v>
      </c>
      <c r="I100" s="317"/>
      <c r="J100" s="318"/>
      <c r="K100" s="319"/>
      <c r="L100" s="320"/>
      <c r="M100" s="320"/>
      <c r="N100" s="316"/>
      <c r="O100" s="264"/>
      <c r="P100" s="265"/>
      <c r="Q100" s="265"/>
      <c r="R100" s="265"/>
      <c r="S100" s="266"/>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312">
        <f>IF($BE$3="４週",SUM(W100:AX100),IF($BE$3="暦月",SUM(W100:BA100),""))</f>
        <v>0</v>
      </c>
      <c r="BC100" s="313"/>
      <c r="BD100" s="314">
        <f>IF($BE$3="４週",BB100/4,IF($BE$3="暦月",(BB100/($BE$8/7)),""))</f>
        <v>0</v>
      </c>
      <c r="BE100" s="313"/>
      <c r="BF100" s="309"/>
      <c r="BG100" s="310"/>
      <c r="BH100" s="310"/>
      <c r="BI100" s="310"/>
      <c r="BJ100" s="311"/>
    </row>
    <row r="101" spans="2:62" ht="20.25" customHeight="1" x14ac:dyDescent="0.4">
      <c r="B101" s="280">
        <f>B99+1</f>
        <v>43</v>
      </c>
      <c r="C101" s="282"/>
      <c r="D101" s="283"/>
      <c r="E101" s="162"/>
      <c r="F101" s="163"/>
      <c r="G101" s="162"/>
      <c r="H101" s="163"/>
      <c r="I101" s="285"/>
      <c r="J101" s="286"/>
      <c r="K101" s="287"/>
      <c r="L101" s="288"/>
      <c r="M101" s="288"/>
      <c r="N101" s="283"/>
      <c r="O101" s="264"/>
      <c r="P101" s="265"/>
      <c r="Q101" s="265"/>
      <c r="R101" s="265"/>
      <c r="S101" s="266"/>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67"/>
      <c r="BC101" s="268"/>
      <c r="BD101" s="269"/>
      <c r="BE101" s="270"/>
      <c r="BF101" s="271"/>
      <c r="BG101" s="272"/>
      <c r="BH101" s="272"/>
      <c r="BI101" s="272"/>
      <c r="BJ101" s="273"/>
    </row>
    <row r="102" spans="2:62" ht="20.25" customHeight="1" x14ac:dyDescent="0.4">
      <c r="B102" s="281"/>
      <c r="C102" s="315"/>
      <c r="D102" s="316"/>
      <c r="E102" s="195"/>
      <c r="F102" s="196">
        <f>C101</f>
        <v>0</v>
      </c>
      <c r="G102" s="195"/>
      <c r="H102" s="196">
        <f>I101</f>
        <v>0</v>
      </c>
      <c r="I102" s="317"/>
      <c r="J102" s="318"/>
      <c r="K102" s="319"/>
      <c r="L102" s="320"/>
      <c r="M102" s="320"/>
      <c r="N102" s="316"/>
      <c r="O102" s="264"/>
      <c r="P102" s="265"/>
      <c r="Q102" s="265"/>
      <c r="R102" s="265"/>
      <c r="S102" s="266"/>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312">
        <f>IF($BE$3="４週",SUM(W102:AX102),IF($BE$3="暦月",SUM(W102:BA102),""))</f>
        <v>0</v>
      </c>
      <c r="BC102" s="313"/>
      <c r="BD102" s="314">
        <f>IF($BE$3="４週",BB102/4,IF($BE$3="暦月",(BB102/($BE$8/7)),""))</f>
        <v>0</v>
      </c>
      <c r="BE102" s="313"/>
      <c r="BF102" s="309"/>
      <c r="BG102" s="310"/>
      <c r="BH102" s="310"/>
      <c r="BI102" s="310"/>
      <c r="BJ102" s="311"/>
    </row>
    <row r="103" spans="2:62" ht="20.25" customHeight="1" x14ac:dyDescent="0.4">
      <c r="B103" s="280">
        <f>B101+1</f>
        <v>44</v>
      </c>
      <c r="C103" s="282"/>
      <c r="D103" s="283"/>
      <c r="E103" s="162"/>
      <c r="F103" s="163"/>
      <c r="G103" s="162"/>
      <c r="H103" s="163"/>
      <c r="I103" s="285"/>
      <c r="J103" s="286"/>
      <c r="K103" s="287"/>
      <c r="L103" s="288"/>
      <c r="M103" s="288"/>
      <c r="N103" s="283"/>
      <c r="O103" s="264"/>
      <c r="P103" s="265"/>
      <c r="Q103" s="265"/>
      <c r="R103" s="265"/>
      <c r="S103" s="266"/>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67"/>
      <c r="BC103" s="268"/>
      <c r="BD103" s="269"/>
      <c r="BE103" s="270"/>
      <c r="BF103" s="271"/>
      <c r="BG103" s="272"/>
      <c r="BH103" s="272"/>
      <c r="BI103" s="272"/>
      <c r="BJ103" s="273"/>
    </row>
    <row r="104" spans="2:62" ht="20.25" customHeight="1" x14ac:dyDescent="0.4">
      <c r="B104" s="281"/>
      <c r="C104" s="315"/>
      <c r="D104" s="316"/>
      <c r="E104" s="195"/>
      <c r="F104" s="196">
        <f>C103</f>
        <v>0</v>
      </c>
      <c r="G104" s="195"/>
      <c r="H104" s="196">
        <f>I103</f>
        <v>0</v>
      </c>
      <c r="I104" s="317"/>
      <c r="J104" s="318"/>
      <c r="K104" s="319"/>
      <c r="L104" s="320"/>
      <c r="M104" s="320"/>
      <c r="N104" s="316"/>
      <c r="O104" s="264"/>
      <c r="P104" s="265"/>
      <c r="Q104" s="265"/>
      <c r="R104" s="265"/>
      <c r="S104" s="266"/>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312">
        <f>IF($BE$3="４週",SUM(W104:AX104),IF($BE$3="暦月",SUM(W104:BA104),""))</f>
        <v>0</v>
      </c>
      <c r="BC104" s="313"/>
      <c r="BD104" s="314">
        <f>IF($BE$3="４週",BB104/4,IF($BE$3="暦月",(BB104/($BE$8/7)),""))</f>
        <v>0</v>
      </c>
      <c r="BE104" s="313"/>
      <c r="BF104" s="309"/>
      <c r="BG104" s="310"/>
      <c r="BH104" s="310"/>
      <c r="BI104" s="310"/>
      <c r="BJ104" s="311"/>
    </row>
    <row r="105" spans="2:62" ht="20.25" customHeight="1" x14ac:dyDescent="0.4">
      <c r="B105" s="280">
        <f>B103+1</f>
        <v>45</v>
      </c>
      <c r="C105" s="282"/>
      <c r="D105" s="283"/>
      <c r="E105" s="162"/>
      <c r="F105" s="163"/>
      <c r="G105" s="162"/>
      <c r="H105" s="163"/>
      <c r="I105" s="285"/>
      <c r="J105" s="286"/>
      <c r="K105" s="287"/>
      <c r="L105" s="288"/>
      <c r="M105" s="288"/>
      <c r="N105" s="283"/>
      <c r="O105" s="264"/>
      <c r="P105" s="265"/>
      <c r="Q105" s="265"/>
      <c r="R105" s="265"/>
      <c r="S105" s="266"/>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67"/>
      <c r="BC105" s="268"/>
      <c r="BD105" s="269"/>
      <c r="BE105" s="270"/>
      <c r="BF105" s="271"/>
      <c r="BG105" s="272"/>
      <c r="BH105" s="272"/>
      <c r="BI105" s="272"/>
      <c r="BJ105" s="273"/>
    </row>
    <row r="106" spans="2:62" ht="20.25" customHeight="1" x14ac:dyDescent="0.4">
      <c r="B106" s="281"/>
      <c r="C106" s="315"/>
      <c r="D106" s="316"/>
      <c r="E106" s="195"/>
      <c r="F106" s="196">
        <f>C105</f>
        <v>0</v>
      </c>
      <c r="G106" s="195"/>
      <c r="H106" s="196">
        <f>I105</f>
        <v>0</v>
      </c>
      <c r="I106" s="317"/>
      <c r="J106" s="318"/>
      <c r="K106" s="319"/>
      <c r="L106" s="320"/>
      <c r="M106" s="320"/>
      <c r="N106" s="316"/>
      <c r="O106" s="264"/>
      <c r="P106" s="265"/>
      <c r="Q106" s="265"/>
      <c r="R106" s="265"/>
      <c r="S106" s="266"/>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312">
        <f>IF($BE$3="４週",SUM(W106:AX106),IF($BE$3="暦月",SUM(W106:BA106),""))</f>
        <v>0</v>
      </c>
      <c r="BC106" s="313"/>
      <c r="BD106" s="314">
        <f>IF($BE$3="４週",BB106/4,IF($BE$3="暦月",(BB106/($BE$8/7)),""))</f>
        <v>0</v>
      </c>
      <c r="BE106" s="313"/>
      <c r="BF106" s="309"/>
      <c r="BG106" s="310"/>
      <c r="BH106" s="310"/>
      <c r="BI106" s="310"/>
      <c r="BJ106" s="311"/>
    </row>
    <row r="107" spans="2:62" ht="20.25" customHeight="1" x14ac:dyDescent="0.4">
      <c r="B107" s="280">
        <f>B105+1</f>
        <v>46</v>
      </c>
      <c r="C107" s="282"/>
      <c r="D107" s="283"/>
      <c r="E107" s="162"/>
      <c r="F107" s="163"/>
      <c r="G107" s="162"/>
      <c r="H107" s="163"/>
      <c r="I107" s="285"/>
      <c r="J107" s="286"/>
      <c r="K107" s="287"/>
      <c r="L107" s="288"/>
      <c r="M107" s="288"/>
      <c r="N107" s="283"/>
      <c r="O107" s="264"/>
      <c r="P107" s="265"/>
      <c r="Q107" s="265"/>
      <c r="R107" s="265"/>
      <c r="S107" s="266"/>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67"/>
      <c r="BC107" s="268"/>
      <c r="BD107" s="269"/>
      <c r="BE107" s="270"/>
      <c r="BF107" s="271"/>
      <c r="BG107" s="272"/>
      <c r="BH107" s="272"/>
      <c r="BI107" s="272"/>
      <c r="BJ107" s="273"/>
    </row>
    <row r="108" spans="2:62" ht="20.25" customHeight="1" x14ac:dyDescent="0.4">
      <c r="B108" s="281"/>
      <c r="C108" s="315"/>
      <c r="D108" s="316"/>
      <c r="E108" s="195"/>
      <c r="F108" s="196">
        <f>C107</f>
        <v>0</v>
      </c>
      <c r="G108" s="195"/>
      <c r="H108" s="196">
        <f>I107</f>
        <v>0</v>
      </c>
      <c r="I108" s="317"/>
      <c r="J108" s="318"/>
      <c r="K108" s="319"/>
      <c r="L108" s="320"/>
      <c r="M108" s="320"/>
      <c r="N108" s="316"/>
      <c r="O108" s="264"/>
      <c r="P108" s="265"/>
      <c r="Q108" s="265"/>
      <c r="R108" s="265"/>
      <c r="S108" s="266"/>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312">
        <f>IF($BE$3="４週",SUM(W108:AX108),IF($BE$3="暦月",SUM(W108:BA108),""))</f>
        <v>0</v>
      </c>
      <c r="BC108" s="313"/>
      <c r="BD108" s="314">
        <f>IF($BE$3="４週",BB108/4,IF($BE$3="暦月",(BB108/($BE$8/7)),""))</f>
        <v>0</v>
      </c>
      <c r="BE108" s="313"/>
      <c r="BF108" s="309"/>
      <c r="BG108" s="310"/>
      <c r="BH108" s="310"/>
      <c r="BI108" s="310"/>
      <c r="BJ108" s="311"/>
    </row>
    <row r="109" spans="2:62" ht="20.25" customHeight="1" x14ac:dyDescent="0.4">
      <c r="B109" s="280">
        <f>B107+1</f>
        <v>47</v>
      </c>
      <c r="C109" s="282"/>
      <c r="D109" s="283"/>
      <c r="E109" s="162"/>
      <c r="F109" s="163"/>
      <c r="G109" s="162"/>
      <c r="H109" s="163"/>
      <c r="I109" s="285"/>
      <c r="J109" s="286"/>
      <c r="K109" s="287"/>
      <c r="L109" s="288"/>
      <c r="M109" s="288"/>
      <c r="N109" s="283"/>
      <c r="O109" s="264"/>
      <c r="P109" s="265"/>
      <c r="Q109" s="265"/>
      <c r="R109" s="265"/>
      <c r="S109" s="266"/>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67"/>
      <c r="BC109" s="268"/>
      <c r="BD109" s="269"/>
      <c r="BE109" s="270"/>
      <c r="BF109" s="271"/>
      <c r="BG109" s="272"/>
      <c r="BH109" s="272"/>
      <c r="BI109" s="272"/>
      <c r="BJ109" s="273"/>
    </row>
    <row r="110" spans="2:62" ht="20.25" customHeight="1" x14ac:dyDescent="0.4">
      <c r="B110" s="281"/>
      <c r="C110" s="315"/>
      <c r="D110" s="316"/>
      <c r="E110" s="195"/>
      <c r="F110" s="196">
        <f>C109</f>
        <v>0</v>
      </c>
      <c r="G110" s="195"/>
      <c r="H110" s="196">
        <f>I109</f>
        <v>0</v>
      </c>
      <c r="I110" s="317"/>
      <c r="J110" s="318"/>
      <c r="K110" s="319"/>
      <c r="L110" s="320"/>
      <c r="M110" s="320"/>
      <c r="N110" s="316"/>
      <c r="O110" s="264"/>
      <c r="P110" s="265"/>
      <c r="Q110" s="265"/>
      <c r="R110" s="265"/>
      <c r="S110" s="266"/>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312">
        <f>IF($BE$3="４週",SUM(W110:AX110),IF($BE$3="暦月",SUM(W110:BA110),""))</f>
        <v>0</v>
      </c>
      <c r="BC110" s="313"/>
      <c r="BD110" s="314">
        <f>IF($BE$3="４週",BB110/4,IF($BE$3="暦月",(BB110/($BE$8/7)),""))</f>
        <v>0</v>
      </c>
      <c r="BE110" s="313"/>
      <c r="BF110" s="309"/>
      <c r="BG110" s="310"/>
      <c r="BH110" s="310"/>
      <c r="BI110" s="310"/>
      <c r="BJ110" s="311"/>
    </row>
    <row r="111" spans="2:62" ht="20.25" customHeight="1" x14ac:dyDescent="0.4">
      <c r="B111" s="280">
        <f>B109+1</f>
        <v>48</v>
      </c>
      <c r="C111" s="282"/>
      <c r="D111" s="283"/>
      <c r="E111" s="162"/>
      <c r="F111" s="163"/>
      <c r="G111" s="162"/>
      <c r="H111" s="163"/>
      <c r="I111" s="285"/>
      <c r="J111" s="286"/>
      <c r="K111" s="287"/>
      <c r="L111" s="288"/>
      <c r="M111" s="288"/>
      <c r="N111" s="283"/>
      <c r="O111" s="264"/>
      <c r="P111" s="265"/>
      <c r="Q111" s="265"/>
      <c r="R111" s="265"/>
      <c r="S111" s="266"/>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67"/>
      <c r="BC111" s="268"/>
      <c r="BD111" s="269"/>
      <c r="BE111" s="270"/>
      <c r="BF111" s="271"/>
      <c r="BG111" s="272"/>
      <c r="BH111" s="272"/>
      <c r="BI111" s="272"/>
      <c r="BJ111" s="273"/>
    </row>
    <row r="112" spans="2:62" ht="20.25" customHeight="1" x14ac:dyDescent="0.4">
      <c r="B112" s="281"/>
      <c r="C112" s="315"/>
      <c r="D112" s="316"/>
      <c r="E112" s="195"/>
      <c r="F112" s="196">
        <f>C111</f>
        <v>0</v>
      </c>
      <c r="G112" s="195"/>
      <c r="H112" s="196">
        <f>I111</f>
        <v>0</v>
      </c>
      <c r="I112" s="317"/>
      <c r="J112" s="318"/>
      <c r="K112" s="319"/>
      <c r="L112" s="320"/>
      <c r="M112" s="320"/>
      <c r="N112" s="316"/>
      <c r="O112" s="264"/>
      <c r="P112" s="265"/>
      <c r="Q112" s="265"/>
      <c r="R112" s="265"/>
      <c r="S112" s="266"/>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312">
        <f>IF($BE$3="４週",SUM(W112:AX112),IF($BE$3="暦月",SUM(W112:BA112),""))</f>
        <v>0</v>
      </c>
      <c r="BC112" s="313"/>
      <c r="BD112" s="314">
        <f>IF($BE$3="４週",BB112/4,IF($BE$3="暦月",(BB112/($BE$8/7)),""))</f>
        <v>0</v>
      </c>
      <c r="BE112" s="313"/>
      <c r="BF112" s="309"/>
      <c r="BG112" s="310"/>
      <c r="BH112" s="310"/>
      <c r="BI112" s="310"/>
      <c r="BJ112" s="311"/>
    </row>
    <row r="113" spans="2:62" ht="20.25" customHeight="1" x14ac:dyDescent="0.4">
      <c r="B113" s="280">
        <f>B111+1</f>
        <v>49</v>
      </c>
      <c r="C113" s="282"/>
      <c r="D113" s="283"/>
      <c r="E113" s="162"/>
      <c r="F113" s="163"/>
      <c r="G113" s="162"/>
      <c r="H113" s="163"/>
      <c r="I113" s="285"/>
      <c r="J113" s="286"/>
      <c r="K113" s="287"/>
      <c r="L113" s="288"/>
      <c r="M113" s="288"/>
      <c r="N113" s="283"/>
      <c r="O113" s="264"/>
      <c r="P113" s="265"/>
      <c r="Q113" s="265"/>
      <c r="R113" s="265"/>
      <c r="S113" s="266"/>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67"/>
      <c r="BC113" s="268"/>
      <c r="BD113" s="269"/>
      <c r="BE113" s="270"/>
      <c r="BF113" s="271"/>
      <c r="BG113" s="272"/>
      <c r="BH113" s="272"/>
      <c r="BI113" s="272"/>
      <c r="BJ113" s="273"/>
    </row>
    <row r="114" spans="2:62" ht="20.25" customHeight="1" x14ac:dyDescent="0.4">
      <c r="B114" s="281"/>
      <c r="C114" s="315"/>
      <c r="D114" s="316"/>
      <c r="E114" s="195"/>
      <c r="F114" s="196">
        <f>C113</f>
        <v>0</v>
      </c>
      <c r="G114" s="195"/>
      <c r="H114" s="196">
        <f>I113</f>
        <v>0</v>
      </c>
      <c r="I114" s="317"/>
      <c r="J114" s="318"/>
      <c r="K114" s="319"/>
      <c r="L114" s="320"/>
      <c r="M114" s="320"/>
      <c r="N114" s="316"/>
      <c r="O114" s="264"/>
      <c r="P114" s="265"/>
      <c r="Q114" s="265"/>
      <c r="R114" s="265"/>
      <c r="S114" s="266"/>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312">
        <f>IF($BE$3="４週",SUM(W114:AX114),IF($BE$3="暦月",SUM(W114:BA114),""))</f>
        <v>0</v>
      </c>
      <c r="BC114" s="313"/>
      <c r="BD114" s="314">
        <f>IF($BE$3="４週",BB114/4,IF($BE$3="暦月",(BB114/($BE$8/7)),""))</f>
        <v>0</v>
      </c>
      <c r="BE114" s="313"/>
      <c r="BF114" s="309"/>
      <c r="BG114" s="310"/>
      <c r="BH114" s="310"/>
      <c r="BI114" s="310"/>
      <c r="BJ114" s="311"/>
    </row>
    <row r="115" spans="2:62" ht="20.25" customHeight="1" x14ac:dyDescent="0.4">
      <c r="B115" s="280">
        <f>B113+1</f>
        <v>50</v>
      </c>
      <c r="C115" s="282"/>
      <c r="D115" s="283"/>
      <c r="E115" s="162"/>
      <c r="F115" s="163"/>
      <c r="G115" s="162"/>
      <c r="H115" s="163"/>
      <c r="I115" s="285"/>
      <c r="J115" s="286"/>
      <c r="K115" s="287"/>
      <c r="L115" s="288"/>
      <c r="M115" s="288"/>
      <c r="N115" s="283"/>
      <c r="O115" s="264"/>
      <c r="P115" s="265"/>
      <c r="Q115" s="265"/>
      <c r="R115" s="265"/>
      <c r="S115" s="266"/>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67"/>
      <c r="BC115" s="268"/>
      <c r="BD115" s="269"/>
      <c r="BE115" s="270"/>
      <c r="BF115" s="271"/>
      <c r="BG115" s="272"/>
      <c r="BH115" s="272"/>
      <c r="BI115" s="272"/>
      <c r="BJ115" s="273"/>
    </row>
    <row r="116" spans="2:62" ht="20.25" customHeight="1" x14ac:dyDescent="0.4">
      <c r="B116" s="281"/>
      <c r="C116" s="315"/>
      <c r="D116" s="316"/>
      <c r="E116" s="195"/>
      <c r="F116" s="196">
        <f>C115</f>
        <v>0</v>
      </c>
      <c r="G116" s="195"/>
      <c r="H116" s="196">
        <f>I115</f>
        <v>0</v>
      </c>
      <c r="I116" s="317"/>
      <c r="J116" s="318"/>
      <c r="K116" s="319"/>
      <c r="L116" s="320"/>
      <c r="M116" s="320"/>
      <c r="N116" s="316"/>
      <c r="O116" s="264"/>
      <c r="P116" s="265"/>
      <c r="Q116" s="265"/>
      <c r="R116" s="265"/>
      <c r="S116" s="266"/>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312">
        <f>IF($BE$3="４週",SUM(W116:AX116),IF($BE$3="暦月",SUM(W116:BA116),""))</f>
        <v>0</v>
      </c>
      <c r="BC116" s="313"/>
      <c r="BD116" s="314">
        <f>IF($BE$3="４週",BB116/4,IF($BE$3="暦月",(BB116/($BE$8/7)),""))</f>
        <v>0</v>
      </c>
      <c r="BE116" s="313"/>
      <c r="BF116" s="309"/>
      <c r="BG116" s="310"/>
      <c r="BH116" s="310"/>
      <c r="BI116" s="310"/>
      <c r="BJ116" s="311"/>
    </row>
    <row r="117" spans="2:62" ht="20.25" customHeight="1" x14ac:dyDescent="0.4">
      <c r="B117" s="280">
        <f>B115+1</f>
        <v>51</v>
      </c>
      <c r="C117" s="282"/>
      <c r="D117" s="283"/>
      <c r="E117" s="162"/>
      <c r="F117" s="163"/>
      <c r="G117" s="162"/>
      <c r="H117" s="163"/>
      <c r="I117" s="285"/>
      <c r="J117" s="286"/>
      <c r="K117" s="287"/>
      <c r="L117" s="288"/>
      <c r="M117" s="288"/>
      <c r="N117" s="283"/>
      <c r="O117" s="264"/>
      <c r="P117" s="265"/>
      <c r="Q117" s="265"/>
      <c r="R117" s="265"/>
      <c r="S117" s="266"/>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67"/>
      <c r="BC117" s="268"/>
      <c r="BD117" s="269"/>
      <c r="BE117" s="270"/>
      <c r="BF117" s="271"/>
      <c r="BG117" s="272"/>
      <c r="BH117" s="272"/>
      <c r="BI117" s="272"/>
      <c r="BJ117" s="273"/>
    </row>
    <row r="118" spans="2:62" ht="20.25" customHeight="1" x14ac:dyDescent="0.4">
      <c r="B118" s="281"/>
      <c r="C118" s="315"/>
      <c r="D118" s="316"/>
      <c r="E118" s="195"/>
      <c r="F118" s="196">
        <f>C117</f>
        <v>0</v>
      </c>
      <c r="G118" s="195"/>
      <c r="H118" s="196">
        <f>I117</f>
        <v>0</v>
      </c>
      <c r="I118" s="317"/>
      <c r="J118" s="318"/>
      <c r="K118" s="319"/>
      <c r="L118" s="320"/>
      <c r="M118" s="320"/>
      <c r="N118" s="316"/>
      <c r="O118" s="264"/>
      <c r="P118" s="265"/>
      <c r="Q118" s="265"/>
      <c r="R118" s="265"/>
      <c r="S118" s="266"/>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312">
        <f>IF($BE$3="４週",SUM(W118:AX118),IF($BE$3="暦月",SUM(W118:BA118),""))</f>
        <v>0</v>
      </c>
      <c r="BC118" s="313"/>
      <c r="BD118" s="314">
        <f>IF($BE$3="４週",BB118/4,IF($BE$3="暦月",(BB118/($BE$8/7)),""))</f>
        <v>0</v>
      </c>
      <c r="BE118" s="313"/>
      <c r="BF118" s="309"/>
      <c r="BG118" s="310"/>
      <c r="BH118" s="310"/>
      <c r="BI118" s="310"/>
      <c r="BJ118" s="311"/>
    </row>
    <row r="119" spans="2:62" ht="20.25" customHeight="1" x14ac:dyDescent="0.4">
      <c r="B119" s="280">
        <f>B117+1</f>
        <v>52</v>
      </c>
      <c r="C119" s="282"/>
      <c r="D119" s="283"/>
      <c r="E119" s="162"/>
      <c r="F119" s="163"/>
      <c r="G119" s="162"/>
      <c r="H119" s="163"/>
      <c r="I119" s="285"/>
      <c r="J119" s="286"/>
      <c r="K119" s="287"/>
      <c r="L119" s="288"/>
      <c r="M119" s="288"/>
      <c r="N119" s="283"/>
      <c r="O119" s="264"/>
      <c r="P119" s="265"/>
      <c r="Q119" s="265"/>
      <c r="R119" s="265"/>
      <c r="S119" s="266"/>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67"/>
      <c r="BC119" s="268"/>
      <c r="BD119" s="269"/>
      <c r="BE119" s="270"/>
      <c r="BF119" s="271"/>
      <c r="BG119" s="272"/>
      <c r="BH119" s="272"/>
      <c r="BI119" s="272"/>
      <c r="BJ119" s="273"/>
    </row>
    <row r="120" spans="2:62" ht="20.25" customHeight="1" x14ac:dyDescent="0.4">
      <c r="B120" s="281"/>
      <c r="C120" s="315"/>
      <c r="D120" s="316"/>
      <c r="E120" s="195"/>
      <c r="F120" s="196">
        <f>C119</f>
        <v>0</v>
      </c>
      <c r="G120" s="195"/>
      <c r="H120" s="196">
        <f>I119</f>
        <v>0</v>
      </c>
      <c r="I120" s="317"/>
      <c r="J120" s="318"/>
      <c r="K120" s="319"/>
      <c r="L120" s="320"/>
      <c r="M120" s="320"/>
      <c r="N120" s="316"/>
      <c r="O120" s="264"/>
      <c r="P120" s="265"/>
      <c r="Q120" s="265"/>
      <c r="R120" s="265"/>
      <c r="S120" s="266"/>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312">
        <f>IF($BE$3="４週",SUM(W120:AX120),IF($BE$3="暦月",SUM(W120:BA120),""))</f>
        <v>0</v>
      </c>
      <c r="BC120" s="313"/>
      <c r="BD120" s="314">
        <f>IF($BE$3="４週",BB120/4,IF($BE$3="暦月",(BB120/($BE$8/7)),""))</f>
        <v>0</v>
      </c>
      <c r="BE120" s="313"/>
      <c r="BF120" s="309"/>
      <c r="BG120" s="310"/>
      <c r="BH120" s="310"/>
      <c r="BI120" s="310"/>
      <c r="BJ120" s="311"/>
    </row>
    <row r="121" spans="2:62" ht="20.25" customHeight="1" x14ac:dyDescent="0.4">
      <c r="B121" s="280">
        <f>B119+1</f>
        <v>53</v>
      </c>
      <c r="C121" s="282"/>
      <c r="D121" s="283"/>
      <c r="E121" s="162"/>
      <c r="F121" s="163"/>
      <c r="G121" s="162"/>
      <c r="H121" s="163"/>
      <c r="I121" s="285"/>
      <c r="J121" s="286"/>
      <c r="K121" s="287"/>
      <c r="L121" s="288"/>
      <c r="M121" s="288"/>
      <c r="N121" s="283"/>
      <c r="O121" s="264"/>
      <c r="P121" s="265"/>
      <c r="Q121" s="265"/>
      <c r="R121" s="265"/>
      <c r="S121" s="266"/>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67"/>
      <c r="BC121" s="268"/>
      <c r="BD121" s="269"/>
      <c r="BE121" s="270"/>
      <c r="BF121" s="271"/>
      <c r="BG121" s="272"/>
      <c r="BH121" s="272"/>
      <c r="BI121" s="272"/>
      <c r="BJ121" s="273"/>
    </row>
    <row r="122" spans="2:62" ht="20.25" customHeight="1" x14ac:dyDescent="0.4">
      <c r="B122" s="281"/>
      <c r="C122" s="315"/>
      <c r="D122" s="316"/>
      <c r="E122" s="195"/>
      <c r="F122" s="196">
        <f>C121</f>
        <v>0</v>
      </c>
      <c r="G122" s="195"/>
      <c r="H122" s="196">
        <f>I121</f>
        <v>0</v>
      </c>
      <c r="I122" s="317"/>
      <c r="J122" s="318"/>
      <c r="K122" s="319"/>
      <c r="L122" s="320"/>
      <c r="M122" s="320"/>
      <c r="N122" s="316"/>
      <c r="O122" s="264"/>
      <c r="P122" s="265"/>
      <c r="Q122" s="265"/>
      <c r="R122" s="265"/>
      <c r="S122" s="266"/>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312">
        <f>IF($BE$3="４週",SUM(W122:AX122),IF($BE$3="暦月",SUM(W122:BA122),""))</f>
        <v>0</v>
      </c>
      <c r="BC122" s="313"/>
      <c r="BD122" s="314">
        <f>IF($BE$3="４週",BB122/4,IF($BE$3="暦月",(BB122/($BE$8/7)),""))</f>
        <v>0</v>
      </c>
      <c r="BE122" s="313"/>
      <c r="BF122" s="309"/>
      <c r="BG122" s="310"/>
      <c r="BH122" s="310"/>
      <c r="BI122" s="310"/>
      <c r="BJ122" s="311"/>
    </row>
    <row r="123" spans="2:62" ht="20.25" customHeight="1" x14ac:dyDescent="0.4">
      <c r="B123" s="280">
        <f>B121+1</f>
        <v>54</v>
      </c>
      <c r="C123" s="282"/>
      <c r="D123" s="283"/>
      <c r="E123" s="162"/>
      <c r="F123" s="163"/>
      <c r="G123" s="162"/>
      <c r="H123" s="163"/>
      <c r="I123" s="285"/>
      <c r="J123" s="286"/>
      <c r="K123" s="287"/>
      <c r="L123" s="288"/>
      <c r="M123" s="288"/>
      <c r="N123" s="283"/>
      <c r="O123" s="264"/>
      <c r="P123" s="265"/>
      <c r="Q123" s="265"/>
      <c r="R123" s="265"/>
      <c r="S123" s="266"/>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67"/>
      <c r="BC123" s="268"/>
      <c r="BD123" s="269"/>
      <c r="BE123" s="270"/>
      <c r="BF123" s="271"/>
      <c r="BG123" s="272"/>
      <c r="BH123" s="272"/>
      <c r="BI123" s="272"/>
      <c r="BJ123" s="273"/>
    </row>
    <row r="124" spans="2:62" ht="20.25" customHeight="1" x14ac:dyDescent="0.4">
      <c r="B124" s="281"/>
      <c r="C124" s="315"/>
      <c r="D124" s="316"/>
      <c r="E124" s="195"/>
      <c r="F124" s="196">
        <f>C123</f>
        <v>0</v>
      </c>
      <c r="G124" s="195"/>
      <c r="H124" s="196">
        <f>I123</f>
        <v>0</v>
      </c>
      <c r="I124" s="317"/>
      <c r="J124" s="318"/>
      <c r="K124" s="319"/>
      <c r="L124" s="320"/>
      <c r="M124" s="320"/>
      <c r="N124" s="316"/>
      <c r="O124" s="264"/>
      <c r="P124" s="265"/>
      <c r="Q124" s="265"/>
      <c r="R124" s="265"/>
      <c r="S124" s="266"/>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312">
        <f>IF($BE$3="４週",SUM(W124:AX124),IF($BE$3="暦月",SUM(W124:BA124),""))</f>
        <v>0</v>
      </c>
      <c r="BC124" s="313"/>
      <c r="BD124" s="314">
        <f>IF($BE$3="４週",BB124/4,IF($BE$3="暦月",(BB124/($BE$8/7)),""))</f>
        <v>0</v>
      </c>
      <c r="BE124" s="313"/>
      <c r="BF124" s="309"/>
      <c r="BG124" s="310"/>
      <c r="BH124" s="310"/>
      <c r="BI124" s="310"/>
      <c r="BJ124" s="311"/>
    </row>
    <row r="125" spans="2:62" ht="20.25" customHeight="1" x14ac:dyDescent="0.4">
      <c r="B125" s="280">
        <f>B123+1</f>
        <v>55</v>
      </c>
      <c r="C125" s="282"/>
      <c r="D125" s="283"/>
      <c r="E125" s="162"/>
      <c r="F125" s="163"/>
      <c r="G125" s="162"/>
      <c r="H125" s="163"/>
      <c r="I125" s="285"/>
      <c r="J125" s="286"/>
      <c r="K125" s="287"/>
      <c r="L125" s="288"/>
      <c r="M125" s="288"/>
      <c r="N125" s="283"/>
      <c r="O125" s="264"/>
      <c r="P125" s="265"/>
      <c r="Q125" s="265"/>
      <c r="R125" s="265"/>
      <c r="S125" s="266"/>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67"/>
      <c r="BC125" s="268"/>
      <c r="BD125" s="269"/>
      <c r="BE125" s="270"/>
      <c r="BF125" s="271"/>
      <c r="BG125" s="272"/>
      <c r="BH125" s="272"/>
      <c r="BI125" s="272"/>
      <c r="BJ125" s="273"/>
    </row>
    <row r="126" spans="2:62" ht="20.25" customHeight="1" x14ac:dyDescent="0.4">
      <c r="B126" s="281"/>
      <c r="C126" s="315"/>
      <c r="D126" s="316"/>
      <c r="E126" s="195"/>
      <c r="F126" s="196">
        <f>C125</f>
        <v>0</v>
      </c>
      <c r="G126" s="195"/>
      <c r="H126" s="196">
        <f>I125</f>
        <v>0</v>
      </c>
      <c r="I126" s="317"/>
      <c r="J126" s="318"/>
      <c r="K126" s="319"/>
      <c r="L126" s="320"/>
      <c r="M126" s="320"/>
      <c r="N126" s="316"/>
      <c r="O126" s="264"/>
      <c r="P126" s="265"/>
      <c r="Q126" s="265"/>
      <c r="R126" s="265"/>
      <c r="S126" s="266"/>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312">
        <f>IF($BE$3="４週",SUM(W126:AX126),IF($BE$3="暦月",SUM(W126:BA126),""))</f>
        <v>0</v>
      </c>
      <c r="BC126" s="313"/>
      <c r="BD126" s="314">
        <f>IF($BE$3="４週",BB126/4,IF($BE$3="暦月",(BB126/($BE$8/7)),""))</f>
        <v>0</v>
      </c>
      <c r="BE126" s="313"/>
      <c r="BF126" s="309"/>
      <c r="BG126" s="310"/>
      <c r="BH126" s="310"/>
      <c r="BI126" s="310"/>
      <c r="BJ126" s="311"/>
    </row>
    <row r="127" spans="2:62" ht="20.25" customHeight="1" x14ac:dyDescent="0.4">
      <c r="B127" s="280">
        <f>B125+1</f>
        <v>56</v>
      </c>
      <c r="C127" s="282"/>
      <c r="D127" s="283"/>
      <c r="E127" s="162"/>
      <c r="F127" s="163"/>
      <c r="G127" s="162"/>
      <c r="H127" s="163"/>
      <c r="I127" s="285"/>
      <c r="J127" s="286"/>
      <c r="K127" s="287"/>
      <c r="L127" s="288"/>
      <c r="M127" s="288"/>
      <c r="N127" s="283"/>
      <c r="O127" s="264"/>
      <c r="P127" s="265"/>
      <c r="Q127" s="265"/>
      <c r="R127" s="265"/>
      <c r="S127" s="266"/>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67"/>
      <c r="BC127" s="268"/>
      <c r="BD127" s="269"/>
      <c r="BE127" s="270"/>
      <c r="BF127" s="271"/>
      <c r="BG127" s="272"/>
      <c r="BH127" s="272"/>
      <c r="BI127" s="272"/>
      <c r="BJ127" s="273"/>
    </row>
    <row r="128" spans="2:62" ht="20.25" customHeight="1" x14ac:dyDescent="0.4">
      <c r="B128" s="281"/>
      <c r="C128" s="315"/>
      <c r="D128" s="316"/>
      <c r="E128" s="195"/>
      <c r="F128" s="196">
        <f>C127</f>
        <v>0</v>
      </c>
      <c r="G128" s="195"/>
      <c r="H128" s="196">
        <f>I127</f>
        <v>0</v>
      </c>
      <c r="I128" s="317"/>
      <c r="J128" s="318"/>
      <c r="K128" s="319"/>
      <c r="L128" s="320"/>
      <c r="M128" s="320"/>
      <c r="N128" s="316"/>
      <c r="O128" s="264"/>
      <c r="P128" s="265"/>
      <c r="Q128" s="265"/>
      <c r="R128" s="265"/>
      <c r="S128" s="266"/>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312">
        <f>IF($BE$3="４週",SUM(W128:AX128),IF($BE$3="暦月",SUM(W128:BA128),""))</f>
        <v>0</v>
      </c>
      <c r="BC128" s="313"/>
      <c r="BD128" s="314">
        <f>IF($BE$3="４週",BB128/4,IF($BE$3="暦月",(BB128/($BE$8/7)),""))</f>
        <v>0</v>
      </c>
      <c r="BE128" s="313"/>
      <c r="BF128" s="309"/>
      <c r="BG128" s="310"/>
      <c r="BH128" s="310"/>
      <c r="BI128" s="310"/>
      <c r="BJ128" s="311"/>
    </row>
    <row r="129" spans="2:62" ht="20.25" customHeight="1" x14ac:dyDescent="0.4">
      <c r="B129" s="280">
        <f>B127+1</f>
        <v>57</v>
      </c>
      <c r="C129" s="282"/>
      <c r="D129" s="283"/>
      <c r="E129" s="162"/>
      <c r="F129" s="163"/>
      <c r="G129" s="162"/>
      <c r="H129" s="163"/>
      <c r="I129" s="285"/>
      <c r="J129" s="286"/>
      <c r="K129" s="287"/>
      <c r="L129" s="288"/>
      <c r="M129" s="288"/>
      <c r="N129" s="283"/>
      <c r="O129" s="264"/>
      <c r="P129" s="265"/>
      <c r="Q129" s="265"/>
      <c r="R129" s="265"/>
      <c r="S129" s="266"/>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67"/>
      <c r="BC129" s="268"/>
      <c r="BD129" s="269"/>
      <c r="BE129" s="270"/>
      <c r="BF129" s="271"/>
      <c r="BG129" s="272"/>
      <c r="BH129" s="272"/>
      <c r="BI129" s="272"/>
      <c r="BJ129" s="273"/>
    </row>
    <row r="130" spans="2:62" ht="20.25" customHeight="1" x14ac:dyDescent="0.4">
      <c r="B130" s="281"/>
      <c r="C130" s="315"/>
      <c r="D130" s="316"/>
      <c r="E130" s="195"/>
      <c r="F130" s="196">
        <f>C129</f>
        <v>0</v>
      </c>
      <c r="G130" s="195"/>
      <c r="H130" s="196">
        <f>I129</f>
        <v>0</v>
      </c>
      <c r="I130" s="317"/>
      <c r="J130" s="318"/>
      <c r="K130" s="319"/>
      <c r="L130" s="320"/>
      <c r="M130" s="320"/>
      <c r="N130" s="316"/>
      <c r="O130" s="264"/>
      <c r="P130" s="265"/>
      <c r="Q130" s="265"/>
      <c r="R130" s="265"/>
      <c r="S130" s="266"/>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312">
        <f>IF($BE$3="４週",SUM(W130:AX130),IF($BE$3="暦月",SUM(W130:BA130),""))</f>
        <v>0</v>
      </c>
      <c r="BC130" s="313"/>
      <c r="BD130" s="314">
        <f>IF($BE$3="４週",BB130/4,IF($BE$3="暦月",(BB130/($BE$8/7)),""))</f>
        <v>0</v>
      </c>
      <c r="BE130" s="313"/>
      <c r="BF130" s="309"/>
      <c r="BG130" s="310"/>
      <c r="BH130" s="310"/>
      <c r="BI130" s="310"/>
      <c r="BJ130" s="311"/>
    </row>
    <row r="131" spans="2:62" ht="20.25" customHeight="1" x14ac:dyDescent="0.4">
      <c r="B131" s="280">
        <f>B129+1</f>
        <v>58</v>
      </c>
      <c r="C131" s="282"/>
      <c r="D131" s="283"/>
      <c r="E131" s="162"/>
      <c r="F131" s="163"/>
      <c r="G131" s="162"/>
      <c r="H131" s="163"/>
      <c r="I131" s="285"/>
      <c r="J131" s="286"/>
      <c r="K131" s="287"/>
      <c r="L131" s="288"/>
      <c r="M131" s="288"/>
      <c r="N131" s="283"/>
      <c r="O131" s="264"/>
      <c r="P131" s="265"/>
      <c r="Q131" s="265"/>
      <c r="R131" s="265"/>
      <c r="S131" s="266"/>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67"/>
      <c r="BC131" s="268"/>
      <c r="BD131" s="269"/>
      <c r="BE131" s="270"/>
      <c r="BF131" s="271"/>
      <c r="BG131" s="272"/>
      <c r="BH131" s="272"/>
      <c r="BI131" s="272"/>
      <c r="BJ131" s="273"/>
    </row>
    <row r="132" spans="2:62" ht="20.25" customHeight="1" x14ac:dyDescent="0.4">
      <c r="B132" s="281"/>
      <c r="C132" s="315"/>
      <c r="D132" s="316"/>
      <c r="E132" s="195"/>
      <c r="F132" s="196">
        <f>C131</f>
        <v>0</v>
      </c>
      <c r="G132" s="195"/>
      <c r="H132" s="196">
        <f>I131</f>
        <v>0</v>
      </c>
      <c r="I132" s="317"/>
      <c r="J132" s="318"/>
      <c r="K132" s="319"/>
      <c r="L132" s="320"/>
      <c r="M132" s="320"/>
      <c r="N132" s="316"/>
      <c r="O132" s="264"/>
      <c r="P132" s="265"/>
      <c r="Q132" s="265"/>
      <c r="R132" s="265"/>
      <c r="S132" s="266"/>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312">
        <f>IF($BE$3="４週",SUM(W132:AX132),IF($BE$3="暦月",SUM(W132:BA132),""))</f>
        <v>0</v>
      </c>
      <c r="BC132" s="313"/>
      <c r="BD132" s="314">
        <f>IF($BE$3="４週",BB132/4,IF($BE$3="暦月",(BB132/($BE$8/7)),""))</f>
        <v>0</v>
      </c>
      <c r="BE132" s="313"/>
      <c r="BF132" s="309"/>
      <c r="BG132" s="310"/>
      <c r="BH132" s="310"/>
      <c r="BI132" s="310"/>
      <c r="BJ132" s="311"/>
    </row>
    <row r="133" spans="2:62" ht="20.25" customHeight="1" x14ac:dyDescent="0.4">
      <c r="B133" s="280">
        <f>B131+1</f>
        <v>59</v>
      </c>
      <c r="C133" s="282"/>
      <c r="D133" s="283"/>
      <c r="E133" s="162"/>
      <c r="F133" s="163"/>
      <c r="G133" s="162"/>
      <c r="H133" s="163"/>
      <c r="I133" s="285"/>
      <c r="J133" s="286"/>
      <c r="K133" s="287"/>
      <c r="L133" s="288"/>
      <c r="M133" s="288"/>
      <c r="N133" s="283"/>
      <c r="O133" s="264"/>
      <c r="P133" s="265"/>
      <c r="Q133" s="265"/>
      <c r="R133" s="265"/>
      <c r="S133" s="266"/>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67"/>
      <c r="BC133" s="268"/>
      <c r="BD133" s="269"/>
      <c r="BE133" s="270"/>
      <c r="BF133" s="271"/>
      <c r="BG133" s="272"/>
      <c r="BH133" s="272"/>
      <c r="BI133" s="272"/>
      <c r="BJ133" s="273"/>
    </row>
    <row r="134" spans="2:62" ht="20.25" customHeight="1" x14ac:dyDescent="0.4">
      <c r="B134" s="281"/>
      <c r="C134" s="315"/>
      <c r="D134" s="316"/>
      <c r="E134" s="195"/>
      <c r="F134" s="196">
        <f>C133</f>
        <v>0</v>
      </c>
      <c r="G134" s="195"/>
      <c r="H134" s="196">
        <f>I133</f>
        <v>0</v>
      </c>
      <c r="I134" s="317"/>
      <c r="J134" s="318"/>
      <c r="K134" s="319"/>
      <c r="L134" s="320"/>
      <c r="M134" s="320"/>
      <c r="N134" s="316"/>
      <c r="O134" s="264"/>
      <c r="P134" s="265"/>
      <c r="Q134" s="265"/>
      <c r="R134" s="265"/>
      <c r="S134" s="266"/>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312">
        <f>IF($BE$3="４週",SUM(W134:AX134),IF($BE$3="暦月",SUM(W134:BA134),""))</f>
        <v>0</v>
      </c>
      <c r="BC134" s="313"/>
      <c r="BD134" s="314">
        <f>IF($BE$3="４週",BB134/4,IF($BE$3="暦月",(BB134/($BE$8/7)),""))</f>
        <v>0</v>
      </c>
      <c r="BE134" s="313"/>
      <c r="BF134" s="309"/>
      <c r="BG134" s="310"/>
      <c r="BH134" s="310"/>
      <c r="BI134" s="310"/>
      <c r="BJ134" s="311"/>
    </row>
    <row r="135" spans="2:62" ht="20.25" customHeight="1" x14ac:dyDescent="0.4">
      <c r="B135" s="280">
        <f>B133+1</f>
        <v>60</v>
      </c>
      <c r="C135" s="282"/>
      <c r="D135" s="283"/>
      <c r="E135" s="162"/>
      <c r="F135" s="163"/>
      <c r="G135" s="162"/>
      <c r="H135" s="163"/>
      <c r="I135" s="285"/>
      <c r="J135" s="286"/>
      <c r="K135" s="287"/>
      <c r="L135" s="288"/>
      <c r="M135" s="288"/>
      <c r="N135" s="283"/>
      <c r="O135" s="264"/>
      <c r="P135" s="265"/>
      <c r="Q135" s="265"/>
      <c r="R135" s="265"/>
      <c r="S135" s="266"/>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67"/>
      <c r="BC135" s="268"/>
      <c r="BD135" s="269"/>
      <c r="BE135" s="270"/>
      <c r="BF135" s="271"/>
      <c r="BG135" s="272"/>
      <c r="BH135" s="272"/>
      <c r="BI135" s="272"/>
      <c r="BJ135" s="273"/>
    </row>
    <row r="136" spans="2:62" ht="20.25" customHeight="1" x14ac:dyDescent="0.4">
      <c r="B136" s="281"/>
      <c r="C136" s="315"/>
      <c r="D136" s="316"/>
      <c r="E136" s="195"/>
      <c r="F136" s="196">
        <f>C135</f>
        <v>0</v>
      </c>
      <c r="G136" s="195"/>
      <c r="H136" s="196">
        <f>I135</f>
        <v>0</v>
      </c>
      <c r="I136" s="317"/>
      <c r="J136" s="318"/>
      <c r="K136" s="319"/>
      <c r="L136" s="320"/>
      <c r="M136" s="320"/>
      <c r="N136" s="316"/>
      <c r="O136" s="264"/>
      <c r="P136" s="265"/>
      <c r="Q136" s="265"/>
      <c r="R136" s="265"/>
      <c r="S136" s="266"/>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312">
        <f>IF($BE$3="４週",SUM(W136:AX136),IF($BE$3="暦月",SUM(W136:BA136),""))</f>
        <v>0</v>
      </c>
      <c r="BC136" s="313"/>
      <c r="BD136" s="314">
        <f>IF($BE$3="４週",BB136/4,IF($BE$3="暦月",(BB136/($BE$8/7)),""))</f>
        <v>0</v>
      </c>
      <c r="BE136" s="313"/>
      <c r="BF136" s="309"/>
      <c r="BG136" s="310"/>
      <c r="BH136" s="310"/>
      <c r="BI136" s="310"/>
      <c r="BJ136" s="311"/>
    </row>
    <row r="137" spans="2:62" ht="20.25" customHeight="1" x14ac:dyDescent="0.4">
      <c r="B137" s="280">
        <f>B135+1</f>
        <v>61</v>
      </c>
      <c r="C137" s="282"/>
      <c r="D137" s="283"/>
      <c r="E137" s="162"/>
      <c r="F137" s="163"/>
      <c r="G137" s="162"/>
      <c r="H137" s="163"/>
      <c r="I137" s="285"/>
      <c r="J137" s="286"/>
      <c r="K137" s="287"/>
      <c r="L137" s="288"/>
      <c r="M137" s="288"/>
      <c r="N137" s="283"/>
      <c r="O137" s="264"/>
      <c r="P137" s="265"/>
      <c r="Q137" s="265"/>
      <c r="R137" s="265"/>
      <c r="S137" s="266"/>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67"/>
      <c r="BC137" s="268"/>
      <c r="BD137" s="269"/>
      <c r="BE137" s="270"/>
      <c r="BF137" s="271"/>
      <c r="BG137" s="272"/>
      <c r="BH137" s="272"/>
      <c r="BI137" s="272"/>
      <c r="BJ137" s="273"/>
    </row>
    <row r="138" spans="2:62" ht="20.25" customHeight="1" x14ac:dyDescent="0.4">
      <c r="B138" s="281"/>
      <c r="C138" s="315"/>
      <c r="D138" s="316"/>
      <c r="E138" s="195"/>
      <c r="F138" s="196">
        <f>C137</f>
        <v>0</v>
      </c>
      <c r="G138" s="195"/>
      <c r="H138" s="196">
        <f>I137</f>
        <v>0</v>
      </c>
      <c r="I138" s="317"/>
      <c r="J138" s="318"/>
      <c r="K138" s="319"/>
      <c r="L138" s="320"/>
      <c r="M138" s="320"/>
      <c r="N138" s="316"/>
      <c r="O138" s="264"/>
      <c r="P138" s="265"/>
      <c r="Q138" s="265"/>
      <c r="R138" s="265"/>
      <c r="S138" s="266"/>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312">
        <f>IF($BE$3="４週",SUM(W138:AX138),IF($BE$3="暦月",SUM(W138:BA138),""))</f>
        <v>0</v>
      </c>
      <c r="BC138" s="313"/>
      <c r="BD138" s="314">
        <f>IF($BE$3="４週",BB138/4,IF($BE$3="暦月",(BB138/($BE$8/7)),""))</f>
        <v>0</v>
      </c>
      <c r="BE138" s="313"/>
      <c r="BF138" s="309"/>
      <c r="BG138" s="310"/>
      <c r="BH138" s="310"/>
      <c r="BI138" s="310"/>
      <c r="BJ138" s="311"/>
    </row>
    <row r="139" spans="2:62" ht="20.25" customHeight="1" x14ac:dyDescent="0.4">
      <c r="B139" s="280">
        <f>B137+1</f>
        <v>62</v>
      </c>
      <c r="C139" s="282"/>
      <c r="D139" s="283"/>
      <c r="E139" s="162"/>
      <c r="F139" s="163"/>
      <c r="G139" s="162"/>
      <c r="H139" s="163"/>
      <c r="I139" s="285"/>
      <c r="J139" s="286"/>
      <c r="K139" s="287"/>
      <c r="L139" s="288"/>
      <c r="M139" s="288"/>
      <c r="N139" s="283"/>
      <c r="O139" s="264"/>
      <c r="P139" s="265"/>
      <c r="Q139" s="265"/>
      <c r="R139" s="265"/>
      <c r="S139" s="266"/>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67"/>
      <c r="BC139" s="268"/>
      <c r="BD139" s="269"/>
      <c r="BE139" s="270"/>
      <c r="BF139" s="271"/>
      <c r="BG139" s="272"/>
      <c r="BH139" s="272"/>
      <c r="BI139" s="272"/>
      <c r="BJ139" s="273"/>
    </row>
    <row r="140" spans="2:62" ht="20.25" customHeight="1" x14ac:dyDescent="0.4">
      <c r="B140" s="281"/>
      <c r="C140" s="315"/>
      <c r="D140" s="316"/>
      <c r="E140" s="195"/>
      <c r="F140" s="196">
        <f>C139</f>
        <v>0</v>
      </c>
      <c r="G140" s="195"/>
      <c r="H140" s="196">
        <f>I139</f>
        <v>0</v>
      </c>
      <c r="I140" s="317"/>
      <c r="J140" s="318"/>
      <c r="K140" s="319"/>
      <c r="L140" s="320"/>
      <c r="M140" s="320"/>
      <c r="N140" s="316"/>
      <c r="O140" s="264"/>
      <c r="P140" s="265"/>
      <c r="Q140" s="265"/>
      <c r="R140" s="265"/>
      <c r="S140" s="266"/>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312">
        <f>IF($BE$3="４週",SUM(W140:AX140),IF($BE$3="暦月",SUM(W140:BA140),""))</f>
        <v>0</v>
      </c>
      <c r="BC140" s="313"/>
      <c r="BD140" s="314">
        <f>IF($BE$3="４週",BB140/4,IF($BE$3="暦月",(BB140/($BE$8/7)),""))</f>
        <v>0</v>
      </c>
      <c r="BE140" s="313"/>
      <c r="BF140" s="309"/>
      <c r="BG140" s="310"/>
      <c r="BH140" s="310"/>
      <c r="BI140" s="310"/>
      <c r="BJ140" s="311"/>
    </row>
    <row r="141" spans="2:62" ht="20.25" customHeight="1" x14ac:dyDescent="0.4">
      <c r="B141" s="280">
        <f>B139+1</f>
        <v>63</v>
      </c>
      <c r="C141" s="282"/>
      <c r="D141" s="283"/>
      <c r="E141" s="162"/>
      <c r="F141" s="163"/>
      <c r="G141" s="162"/>
      <c r="H141" s="163"/>
      <c r="I141" s="285"/>
      <c r="J141" s="286"/>
      <c r="K141" s="287"/>
      <c r="L141" s="288"/>
      <c r="M141" s="288"/>
      <c r="N141" s="283"/>
      <c r="O141" s="264"/>
      <c r="P141" s="265"/>
      <c r="Q141" s="265"/>
      <c r="R141" s="265"/>
      <c r="S141" s="266"/>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67"/>
      <c r="BC141" s="268"/>
      <c r="BD141" s="269"/>
      <c r="BE141" s="270"/>
      <c r="BF141" s="271"/>
      <c r="BG141" s="272"/>
      <c r="BH141" s="272"/>
      <c r="BI141" s="272"/>
      <c r="BJ141" s="273"/>
    </row>
    <row r="142" spans="2:62" ht="20.25" customHeight="1" x14ac:dyDescent="0.4">
      <c r="B142" s="281"/>
      <c r="C142" s="315"/>
      <c r="D142" s="316"/>
      <c r="E142" s="195"/>
      <c r="F142" s="196">
        <f>C141</f>
        <v>0</v>
      </c>
      <c r="G142" s="195"/>
      <c r="H142" s="196">
        <f>I141</f>
        <v>0</v>
      </c>
      <c r="I142" s="317"/>
      <c r="J142" s="318"/>
      <c r="K142" s="319"/>
      <c r="L142" s="320"/>
      <c r="M142" s="320"/>
      <c r="N142" s="316"/>
      <c r="O142" s="264"/>
      <c r="P142" s="265"/>
      <c r="Q142" s="265"/>
      <c r="R142" s="265"/>
      <c r="S142" s="266"/>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312">
        <f>IF($BE$3="４週",SUM(W142:AX142),IF($BE$3="暦月",SUM(W142:BA142),""))</f>
        <v>0</v>
      </c>
      <c r="BC142" s="313"/>
      <c r="BD142" s="314">
        <f>IF($BE$3="４週",BB142/4,IF($BE$3="暦月",(BB142/($BE$8/7)),""))</f>
        <v>0</v>
      </c>
      <c r="BE142" s="313"/>
      <c r="BF142" s="309"/>
      <c r="BG142" s="310"/>
      <c r="BH142" s="310"/>
      <c r="BI142" s="310"/>
      <c r="BJ142" s="311"/>
    </row>
    <row r="143" spans="2:62" ht="20.25" customHeight="1" x14ac:dyDescent="0.4">
      <c r="B143" s="280">
        <f>B141+1</f>
        <v>64</v>
      </c>
      <c r="C143" s="282"/>
      <c r="D143" s="283"/>
      <c r="E143" s="162"/>
      <c r="F143" s="163"/>
      <c r="G143" s="162"/>
      <c r="H143" s="163"/>
      <c r="I143" s="285"/>
      <c r="J143" s="286"/>
      <c r="K143" s="287"/>
      <c r="L143" s="288"/>
      <c r="M143" s="288"/>
      <c r="N143" s="283"/>
      <c r="O143" s="264"/>
      <c r="P143" s="265"/>
      <c r="Q143" s="265"/>
      <c r="R143" s="265"/>
      <c r="S143" s="266"/>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67"/>
      <c r="BC143" s="268"/>
      <c r="BD143" s="269"/>
      <c r="BE143" s="270"/>
      <c r="BF143" s="271"/>
      <c r="BG143" s="272"/>
      <c r="BH143" s="272"/>
      <c r="BI143" s="272"/>
      <c r="BJ143" s="273"/>
    </row>
    <row r="144" spans="2:62" ht="20.25" customHeight="1" x14ac:dyDescent="0.4">
      <c r="B144" s="281"/>
      <c r="C144" s="315"/>
      <c r="D144" s="316"/>
      <c r="E144" s="195"/>
      <c r="F144" s="196">
        <f>C143</f>
        <v>0</v>
      </c>
      <c r="G144" s="195"/>
      <c r="H144" s="196">
        <f>I143</f>
        <v>0</v>
      </c>
      <c r="I144" s="317"/>
      <c r="J144" s="318"/>
      <c r="K144" s="319"/>
      <c r="L144" s="320"/>
      <c r="M144" s="320"/>
      <c r="N144" s="316"/>
      <c r="O144" s="264"/>
      <c r="P144" s="265"/>
      <c r="Q144" s="265"/>
      <c r="R144" s="265"/>
      <c r="S144" s="266"/>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312">
        <f>IF($BE$3="４週",SUM(W144:AX144),IF($BE$3="暦月",SUM(W144:BA144),""))</f>
        <v>0</v>
      </c>
      <c r="BC144" s="313"/>
      <c r="BD144" s="314">
        <f>IF($BE$3="４週",BB144/4,IF($BE$3="暦月",(BB144/($BE$8/7)),""))</f>
        <v>0</v>
      </c>
      <c r="BE144" s="313"/>
      <c r="BF144" s="309"/>
      <c r="BG144" s="310"/>
      <c r="BH144" s="310"/>
      <c r="BI144" s="310"/>
      <c r="BJ144" s="311"/>
    </row>
    <row r="145" spans="2:62" ht="20.25" customHeight="1" x14ac:dyDescent="0.4">
      <c r="B145" s="280">
        <f>B143+1</f>
        <v>65</v>
      </c>
      <c r="C145" s="282"/>
      <c r="D145" s="283"/>
      <c r="E145" s="162"/>
      <c r="F145" s="163"/>
      <c r="G145" s="162"/>
      <c r="H145" s="163"/>
      <c r="I145" s="285"/>
      <c r="J145" s="286"/>
      <c r="K145" s="287"/>
      <c r="L145" s="288"/>
      <c r="M145" s="288"/>
      <c r="N145" s="283"/>
      <c r="O145" s="264"/>
      <c r="P145" s="265"/>
      <c r="Q145" s="265"/>
      <c r="R145" s="265"/>
      <c r="S145" s="266"/>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67"/>
      <c r="BC145" s="268"/>
      <c r="BD145" s="269"/>
      <c r="BE145" s="270"/>
      <c r="BF145" s="271"/>
      <c r="BG145" s="272"/>
      <c r="BH145" s="272"/>
      <c r="BI145" s="272"/>
      <c r="BJ145" s="273"/>
    </row>
    <row r="146" spans="2:62" ht="20.25" customHeight="1" x14ac:dyDescent="0.4">
      <c r="B146" s="281"/>
      <c r="C146" s="315"/>
      <c r="D146" s="316"/>
      <c r="E146" s="195"/>
      <c r="F146" s="196">
        <f>C145</f>
        <v>0</v>
      </c>
      <c r="G146" s="195"/>
      <c r="H146" s="196">
        <f>I145</f>
        <v>0</v>
      </c>
      <c r="I146" s="317"/>
      <c r="J146" s="318"/>
      <c r="K146" s="319"/>
      <c r="L146" s="320"/>
      <c r="M146" s="320"/>
      <c r="N146" s="316"/>
      <c r="O146" s="264"/>
      <c r="P146" s="265"/>
      <c r="Q146" s="265"/>
      <c r="R146" s="265"/>
      <c r="S146" s="266"/>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312">
        <f>IF($BE$3="４週",SUM(W146:AX146),IF($BE$3="暦月",SUM(W146:BA146),""))</f>
        <v>0</v>
      </c>
      <c r="BC146" s="313"/>
      <c r="BD146" s="314">
        <f>IF($BE$3="４週",BB146/4,IF($BE$3="暦月",(BB146/($BE$8/7)),""))</f>
        <v>0</v>
      </c>
      <c r="BE146" s="313"/>
      <c r="BF146" s="309"/>
      <c r="BG146" s="310"/>
      <c r="BH146" s="310"/>
      <c r="BI146" s="310"/>
      <c r="BJ146" s="311"/>
    </row>
    <row r="147" spans="2:62" ht="20.25" customHeight="1" x14ac:dyDescent="0.4">
      <c r="B147" s="280">
        <f>B145+1</f>
        <v>66</v>
      </c>
      <c r="C147" s="282"/>
      <c r="D147" s="283"/>
      <c r="E147" s="162"/>
      <c r="F147" s="163"/>
      <c r="G147" s="162"/>
      <c r="H147" s="163"/>
      <c r="I147" s="285"/>
      <c r="J147" s="286"/>
      <c r="K147" s="287"/>
      <c r="L147" s="288"/>
      <c r="M147" s="288"/>
      <c r="N147" s="283"/>
      <c r="O147" s="264"/>
      <c r="P147" s="265"/>
      <c r="Q147" s="265"/>
      <c r="R147" s="265"/>
      <c r="S147" s="266"/>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67"/>
      <c r="BC147" s="268"/>
      <c r="BD147" s="269"/>
      <c r="BE147" s="270"/>
      <c r="BF147" s="271"/>
      <c r="BG147" s="272"/>
      <c r="BH147" s="272"/>
      <c r="BI147" s="272"/>
      <c r="BJ147" s="273"/>
    </row>
    <row r="148" spans="2:62" ht="20.25" customHeight="1" x14ac:dyDescent="0.4">
      <c r="B148" s="281"/>
      <c r="C148" s="315"/>
      <c r="D148" s="316"/>
      <c r="E148" s="195"/>
      <c r="F148" s="196">
        <f>C147</f>
        <v>0</v>
      </c>
      <c r="G148" s="195"/>
      <c r="H148" s="196">
        <f>I147</f>
        <v>0</v>
      </c>
      <c r="I148" s="317"/>
      <c r="J148" s="318"/>
      <c r="K148" s="319"/>
      <c r="L148" s="320"/>
      <c r="M148" s="320"/>
      <c r="N148" s="316"/>
      <c r="O148" s="264"/>
      <c r="P148" s="265"/>
      <c r="Q148" s="265"/>
      <c r="R148" s="265"/>
      <c r="S148" s="266"/>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312">
        <f>IF($BE$3="４週",SUM(W148:AX148),IF($BE$3="暦月",SUM(W148:BA148),""))</f>
        <v>0</v>
      </c>
      <c r="BC148" s="313"/>
      <c r="BD148" s="314">
        <f>IF($BE$3="４週",BB148/4,IF($BE$3="暦月",(BB148/($BE$8/7)),""))</f>
        <v>0</v>
      </c>
      <c r="BE148" s="313"/>
      <c r="BF148" s="309"/>
      <c r="BG148" s="310"/>
      <c r="BH148" s="310"/>
      <c r="BI148" s="310"/>
      <c r="BJ148" s="311"/>
    </row>
    <row r="149" spans="2:62" ht="20.25" customHeight="1" x14ac:dyDescent="0.4">
      <c r="B149" s="280">
        <f>B147+1</f>
        <v>67</v>
      </c>
      <c r="C149" s="282"/>
      <c r="D149" s="283"/>
      <c r="E149" s="162"/>
      <c r="F149" s="163"/>
      <c r="G149" s="162"/>
      <c r="H149" s="163"/>
      <c r="I149" s="285"/>
      <c r="J149" s="286"/>
      <c r="K149" s="287"/>
      <c r="L149" s="288"/>
      <c r="M149" s="288"/>
      <c r="N149" s="283"/>
      <c r="O149" s="264"/>
      <c r="P149" s="265"/>
      <c r="Q149" s="265"/>
      <c r="R149" s="265"/>
      <c r="S149" s="266"/>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67"/>
      <c r="BC149" s="268"/>
      <c r="BD149" s="269"/>
      <c r="BE149" s="270"/>
      <c r="BF149" s="271"/>
      <c r="BG149" s="272"/>
      <c r="BH149" s="272"/>
      <c r="BI149" s="272"/>
      <c r="BJ149" s="273"/>
    </row>
    <row r="150" spans="2:62" ht="20.25" customHeight="1" x14ac:dyDescent="0.4">
      <c r="B150" s="281"/>
      <c r="C150" s="315"/>
      <c r="D150" s="316"/>
      <c r="E150" s="195"/>
      <c r="F150" s="196">
        <f>C149</f>
        <v>0</v>
      </c>
      <c r="G150" s="195"/>
      <c r="H150" s="196">
        <f>I149</f>
        <v>0</v>
      </c>
      <c r="I150" s="317"/>
      <c r="J150" s="318"/>
      <c r="K150" s="319"/>
      <c r="L150" s="320"/>
      <c r="M150" s="320"/>
      <c r="N150" s="316"/>
      <c r="O150" s="264"/>
      <c r="P150" s="265"/>
      <c r="Q150" s="265"/>
      <c r="R150" s="265"/>
      <c r="S150" s="266"/>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312">
        <f>IF($BE$3="４週",SUM(W150:AX150),IF($BE$3="暦月",SUM(W150:BA150),""))</f>
        <v>0</v>
      </c>
      <c r="BC150" s="313"/>
      <c r="BD150" s="314">
        <f>IF($BE$3="４週",BB150/4,IF($BE$3="暦月",(BB150/($BE$8/7)),""))</f>
        <v>0</v>
      </c>
      <c r="BE150" s="313"/>
      <c r="BF150" s="309"/>
      <c r="BG150" s="310"/>
      <c r="BH150" s="310"/>
      <c r="BI150" s="310"/>
      <c r="BJ150" s="311"/>
    </row>
    <row r="151" spans="2:62" ht="20.25" customHeight="1" x14ac:dyDescent="0.4">
      <c r="B151" s="280">
        <f>B149+1</f>
        <v>68</v>
      </c>
      <c r="C151" s="282"/>
      <c r="D151" s="283"/>
      <c r="E151" s="162"/>
      <c r="F151" s="163"/>
      <c r="G151" s="162"/>
      <c r="H151" s="163"/>
      <c r="I151" s="285"/>
      <c r="J151" s="286"/>
      <c r="K151" s="287"/>
      <c r="L151" s="288"/>
      <c r="M151" s="288"/>
      <c r="N151" s="283"/>
      <c r="O151" s="264"/>
      <c r="P151" s="265"/>
      <c r="Q151" s="265"/>
      <c r="R151" s="265"/>
      <c r="S151" s="266"/>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67"/>
      <c r="BC151" s="268"/>
      <c r="BD151" s="269"/>
      <c r="BE151" s="270"/>
      <c r="BF151" s="271"/>
      <c r="BG151" s="272"/>
      <c r="BH151" s="272"/>
      <c r="BI151" s="272"/>
      <c r="BJ151" s="273"/>
    </row>
    <row r="152" spans="2:62" ht="20.25" customHeight="1" x14ac:dyDescent="0.4">
      <c r="B152" s="281"/>
      <c r="C152" s="315"/>
      <c r="D152" s="316"/>
      <c r="E152" s="195"/>
      <c r="F152" s="196">
        <f>C151</f>
        <v>0</v>
      </c>
      <c r="G152" s="195"/>
      <c r="H152" s="196">
        <f>I151</f>
        <v>0</v>
      </c>
      <c r="I152" s="317"/>
      <c r="J152" s="318"/>
      <c r="K152" s="319"/>
      <c r="L152" s="320"/>
      <c r="M152" s="320"/>
      <c r="N152" s="316"/>
      <c r="O152" s="264"/>
      <c r="P152" s="265"/>
      <c r="Q152" s="265"/>
      <c r="R152" s="265"/>
      <c r="S152" s="266"/>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312">
        <f>IF($BE$3="４週",SUM(W152:AX152),IF($BE$3="暦月",SUM(W152:BA152),""))</f>
        <v>0</v>
      </c>
      <c r="BC152" s="313"/>
      <c r="BD152" s="314">
        <f>IF($BE$3="４週",BB152/4,IF($BE$3="暦月",(BB152/($BE$8/7)),""))</f>
        <v>0</v>
      </c>
      <c r="BE152" s="313"/>
      <c r="BF152" s="309"/>
      <c r="BG152" s="310"/>
      <c r="BH152" s="310"/>
      <c r="BI152" s="310"/>
      <c r="BJ152" s="311"/>
    </row>
    <row r="153" spans="2:62" ht="20.25" customHeight="1" x14ac:dyDescent="0.4">
      <c r="B153" s="280">
        <f>B151+1</f>
        <v>69</v>
      </c>
      <c r="C153" s="282"/>
      <c r="D153" s="283"/>
      <c r="E153" s="162"/>
      <c r="F153" s="163"/>
      <c r="G153" s="162"/>
      <c r="H153" s="163"/>
      <c r="I153" s="285"/>
      <c r="J153" s="286"/>
      <c r="K153" s="287"/>
      <c r="L153" s="288"/>
      <c r="M153" s="288"/>
      <c r="N153" s="283"/>
      <c r="O153" s="264"/>
      <c r="P153" s="265"/>
      <c r="Q153" s="265"/>
      <c r="R153" s="265"/>
      <c r="S153" s="266"/>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67"/>
      <c r="BC153" s="268"/>
      <c r="BD153" s="269"/>
      <c r="BE153" s="270"/>
      <c r="BF153" s="271"/>
      <c r="BG153" s="272"/>
      <c r="BH153" s="272"/>
      <c r="BI153" s="272"/>
      <c r="BJ153" s="273"/>
    </row>
    <row r="154" spans="2:62" ht="20.25" customHeight="1" x14ac:dyDescent="0.4">
      <c r="B154" s="281"/>
      <c r="C154" s="315"/>
      <c r="D154" s="316"/>
      <c r="E154" s="195"/>
      <c r="F154" s="196">
        <f>C153</f>
        <v>0</v>
      </c>
      <c r="G154" s="195"/>
      <c r="H154" s="196">
        <f>I153</f>
        <v>0</v>
      </c>
      <c r="I154" s="317"/>
      <c r="J154" s="318"/>
      <c r="K154" s="319"/>
      <c r="L154" s="320"/>
      <c r="M154" s="320"/>
      <c r="N154" s="316"/>
      <c r="O154" s="264"/>
      <c r="P154" s="265"/>
      <c r="Q154" s="265"/>
      <c r="R154" s="265"/>
      <c r="S154" s="266"/>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312">
        <f>IF($BE$3="４週",SUM(W154:AX154),IF($BE$3="暦月",SUM(W154:BA154),""))</f>
        <v>0</v>
      </c>
      <c r="BC154" s="313"/>
      <c r="BD154" s="314">
        <f>IF($BE$3="４週",BB154/4,IF($BE$3="暦月",(BB154/($BE$8/7)),""))</f>
        <v>0</v>
      </c>
      <c r="BE154" s="313"/>
      <c r="BF154" s="309"/>
      <c r="BG154" s="310"/>
      <c r="BH154" s="310"/>
      <c r="BI154" s="310"/>
      <c r="BJ154" s="311"/>
    </row>
    <row r="155" spans="2:62" ht="20.25" customHeight="1" x14ac:dyDescent="0.4">
      <c r="B155" s="280">
        <f>B153+1</f>
        <v>70</v>
      </c>
      <c r="C155" s="282"/>
      <c r="D155" s="283"/>
      <c r="E155" s="162"/>
      <c r="F155" s="163"/>
      <c r="G155" s="162"/>
      <c r="H155" s="163"/>
      <c r="I155" s="285"/>
      <c r="J155" s="286"/>
      <c r="K155" s="287"/>
      <c r="L155" s="288"/>
      <c r="M155" s="288"/>
      <c r="N155" s="283"/>
      <c r="O155" s="264"/>
      <c r="P155" s="265"/>
      <c r="Q155" s="265"/>
      <c r="R155" s="265"/>
      <c r="S155" s="266"/>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67"/>
      <c r="BC155" s="268"/>
      <c r="BD155" s="269"/>
      <c r="BE155" s="270"/>
      <c r="BF155" s="271"/>
      <c r="BG155" s="272"/>
      <c r="BH155" s="272"/>
      <c r="BI155" s="272"/>
      <c r="BJ155" s="273"/>
    </row>
    <row r="156" spans="2:62" ht="20.25" customHeight="1" x14ac:dyDescent="0.4">
      <c r="B156" s="281"/>
      <c r="C156" s="315"/>
      <c r="D156" s="316"/>
      <c r="E156" s="195"/>
      <c r="F156" s="196">
        <f>C155</f>
        <v>0</v>
      </c>
      <c r="G156" s="195"/>
      <c r="H156" s="196">
        <f>I155</f>
        <v>0</v>
      </c>
      <c r="I156" s="317"/>
      <c r="J156" s="318"/>
      <c r="K156" s="319"/>
      <c r="L156" s="320"/>
      <c r="M156" s="320"/>
      <c r="N156" s="316"/>
      <c r="O156" s="264"/>
      <c r="P156" s="265"/>
      <c r="Q156" s="265"/>
      <c r="R156" s="265"/>
      <c r="S156" s="266"/>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312">
        <f>IF($BE$3="４週",SUM(W156:AX156),IF($BE$3="暦月",SUM(W156:BA156),""))</f>
        <v>0</v>
      </c>
      <c r="BC156" s="313"/>
      <c r="BD156" s="314">
        <f>IF($BE$3="４週",BB156/4,IF($BE$3="暦月",(BB156/($BE$8/7)),""))</f>
        <v>0</v>
      </c>
      <c r="BE156" s="313"/>
      <c r="BF156" s="309"/>
      <c r="BG156" s="310"/>
      <c r="BH156" s="310"/>
      <c r="BI156" s="310"/>
      <c r="BJ156" s="311"/>
    </row>
    <row r="157" spans="2:62" ht="20.25" customHeight="1" x14ac:dyDescent="0.4">
      <c r="B157" s="280">
        <f>B155+1</f>
        <v>71</v>
      </c>
      <c r="C157" s="282"/>
      <c r="D157" s="283"/>
      <c r="E157" s="162"/>
      <c r="F157" s="163"/>
      <c r="G157" s="162"/>
      <c r="H157" s="163"/>
      <c r="I157" s="285"/>
      <c r="J157" s="286"/>
      <c r="K157" s="287"/>
      <c r="L157" s="288"/>
      <c r="M157" s="288"/>
      <c r="N157" s="283"/>
      <c r="O157" s="264"/>
      <c r="P157" s="265"/>
      <c r="Q157" s="265"/>
      <c r="R157" s="265"/>
      <c r="S157" s="266"/>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67"/>
      <c r="BC157" s="268"/>
      <c r="BD157" s="269"/>
      <c r="BE157" s="270"/>
      <c r="BF157" s="271"/>
      <c r="BG157" s="272"/>
      <c r="BH157" s="272"/>
      <c r="BI157" s="272"/>
      <c r="BJ157" s="273"/>
    </row>
    <row r="158" spans="2:62" ht="20.25" customHeight="1" x14ac:dyDescent="0.4">
      <c r="B158" s="281"/>
      <c r="C158" s="315"/>
      <c r="D158" s="316"/>
      <c r="E158" s="195"/>
      <c r="F158" s="196">
        <f>C157</f>
        <v>0</v>
      </c>
      <c r="G158" s="195"/>
      <c r="H158" s="196">
        <f>I157</f>
        <v>0</v>
      </c>
      <c r="I158" s="317"/>
      <c r="J158" s="318"/>
      <c r="K158" s="319"/>
      <c r="L158" s="320"/>
      <c r="M158" s="320"/>
      <c r="N158" s="316"/>
      <c r="O158" s="264"/>
      <c r="P158" s="265"/>
      <c r="Q158" s="265"/>
      <c r="R158" s="265"/>
      <c r="S158" s="266"/>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312">
        <f>IF($BE$3="４週",SUM(W158:AX158),IF($BE$3="暦月",SUM(W158:BA158),""))</f>
        <v>0</v>
      </c>
      <c r="BC158" s="313"/>
      <c r="BD158" s="314">
        <f>IF($BE$3="４週",BB158/4,IF($BE$3="暦月",(BB158/($BE$8/7)),""))</f>
        <v>0</v>
      </c>
      <c r="BE158" s="313"/>
      <c r="BF158" s="309"/>
      <c r="BG158" s="310"/>
      <c r="BH158" s="310"/>
      <c r="BI158" s="310"/>
      <c r="BJ158" s="311"/>
    </row>
    <row r="159" spans="2:62" ht="20.25" customHeight="1" x14ac:dyDescent="0.4">
      <c r="B159" s="280">
        <f>B157+1</f>
        <v>72</v>
      </c>
      <c r="C159" s="282"/>
      <c r="D159" s="283"/>
      <c r="E159" s="162"/>
      <c r="F159" s="163"/>
      <c r="G159" s="162"/>
      <c r="H159" s="163"/>
      <c r="I159" s="285"/>
      <c r="J159" s="286"/>
      <c r="K159" s="287"/>
      <c r="L159" s="288"/>
      <c r="M159" s="288"/>
      <c r="N159" s="283"/>
      <c r="O159" s="264"/>
      <c r="P159" s="265"/>
      <c r="Q159" s="265"/>
      <c r="R159" s="265"/>
      <c r="S159" s="266"/>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67"/>
      <c r="BC159" s="268"/>
      <c r="BD159" s="269"/>
      <c r="BE159" s="270"/>
      <c r="BF159" s="271"/>
      <c r="BG159" s="272"/>
      <c r="BH159" s="272"/>
      <c r="BI159" s="272"/>
      <c r="BJ159" s="273"/>
    </row>
    <row r="160" spans="2:62" ht="20.25" customHeight="1" x14ac:dyDescent="0.4">
      <c r="B160" s="281"/>
      <c r="C160" s="315"/>
      <c r="D160" s="316"/>
      <c r="E160" s="195"/>
      <c r="F160" s="196">
        <f>C159</f>
        <v>0</v>
      </c>
      <c r="G160" s="195"/>
      <c r="H160" s="196">
        <f>I159</f>
        <v>0</v>
      </c>
      <c r="I160" s="317"/>
      <c r="J160" s="318"/>
      <c r="K160" s="319"/>
      <c r="L160" s="320"/>
      <c r="M160" s="320"/>
      <c r="N160" s="316"/>
      <c r="O160" s="264"/>
      <c r="P160" s="265"/>
      <c r="Q160" s="265"/>
      <c r="R160" s="265"/>
      <c r="S160" s="266"/>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312">
        <f>IF($BE$3="４週",SUM(W160:AX160),IF($BE$3="暦月",SUM(W160:BA160),""))</f>
        <v>0</v>
      </c>
      <c r="BC160" s="313"/>
      <c r="BD160" s="314">
        <f>IF($BE$3="４週",BB160/4,IF($BE$3="暦月",(BB160/($BE$8/7)),""))</f>
        <v>0</v>
      </c>
      <c r="BE160" s="313"/>
      <c r="BF160" s="309"/>
      <c r="BG160" s="310"/>
      <c r="BH160" s="310"/>
      <c r="BI160" s="310"/>
      <c r="BJ160" s="311"/>
    </row>
    <row r="161" spans="2:62" ht="20.25" customHeight="1" x14ac:dyDescent="0.4">
      <c r="B161" s="280">
        <f>B159+1</f>
        <v>73</v>
      </c>
      <c r="C161" s="282"/>
      <c r="D161" s="283"/>
      <c r="E161" s="162"/>
      <c r="F161" s="163"/>
      <c r="G161" s="162"/>
      <c r="H161" s="163"/>
      <c r="I161" s="285"/>
      <c r="J161" s="286"/>
      <c r="K161" s="287"/>
      <c r="L161" s="288"/>
      <c r="M161" s="288"/>
      <c r="N161" s="283"/>
      <c r="O161" s="264"/>
      <c r="P161" s="265"/>
      <c r="Q161" s="265"/>
      <c r="R161" s="265"/>
      <c r="S161" s="266"/>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67"/>
      <c r="BC161" s="268"/>
      <c r="BD161" s="269"/>
      <c r="BE161" s="270"/>
      <c r="BF161" s="271"/>
      <c r="BG161" s="272"/>
      <c r="BH161" s="272"/>
      <c r="BI161" s="272"/>
      <c r="BJ161" s="273"/>
    </row>
    <row r="162" spans="2:62" ht="20.25" customHeight="1" x14ac:dyDescent="0.4">
      <c r="B162" s="281"/>
      <c r="C162" s="315"/>
      <c r="D162" s="316"/>
      <c r="E162" s="195"/>
      <c r="F162" s="196">
        <f>C161</f>
        <v>0</v>
      </c>
      <c r="G162" s="195"/>
      <c r="H162" s="196">
        <f>I161</f>
        <v>0</v>
      </c>
      <c r="I162" s="317"/>
      <c r="J162" s="318"/>
      <c r="K162" s="319"/>
      <c r="L162" s="320"/>
      <c r="M162" s="320"/>
      <c r="N162" s="316"/>
      <c r="O162" s="264"/>
      <c r="P162" s="265"/>
      <c r="Q162" s="265"/>
      <c r="R162" s="265"/>
      <c r="S162" s="266"/>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312">
        <f>IF($BE$3="４週",SUM(W162:AX162),IF($BE$3="暦月",SUM(W162:BA162),""))</f>
        <v>0</v>
      </c>
      <c r="BC162" s="313"/>
      <c r="BD162" s="314">
        <f>IF($BE$3="４週",BB162/4,IF($BE$3="暦月",(BB162/($BE$8/7)),""))</f>
        <v>0</v>
      </c>
      <c r="BE162" s="313"/>
      <c r="BF162" s="309"/>
      <c r="BG162" s="310"/>
      <c r="BH162" s="310"/>
      <c r="BI162" s="310"/>
      <c r="BJ162" s="311"/>
    </row>
    <row r="163" spans="2:62" ht="20.25" customHeight="1" x14ac:dyDescent="0.4">
      <c r="B163" s="280">
        <f>B161+1</f>
        <v>74</v>
      </c>
      <c r="C163" s="282"/>
      <c r="D163" s="283"/>
      <c r="E163" s="162"/>
      <c r="F163" s="163"/>
      <c r="G163" s="162"/>
      <c r="H163" s="163"/>
      <c r="I163" s="285"/>
      <c r="J163" s="286"/>
      <c r="K163" s="287"/>
      <c r="L163" s="288"/>
      <c r="M163" s="288"/>
      <c r="N163" s="283"/>
      <c r="O163" s="264"/>
      <c r="P163" s="265"/>
      <c r="Q163" s="265"/>
      <c r="R163" s="265"/>
      <c r="S163" s="266"/>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67"/>
      <c r="BC163" s="268"/>
      <c r="BD163" s="269"/>
      <c r="BE163" s="270"/>
      <c r="BF163" s="271"/>
      <c r="BG163" s="272"/>
      <c r="BH163" s="272"/>
      <c r="BI163" s="272"/>
      <c r="BJ163" s="273"/>
    </row>
    <row r="164" spans="2:62" ht="20.25" customHeight="1" x14ac:dyDescent="0.4">
      <c r="B164" s="281"/>
      <c r="C164" s="315"/>
      <c r="D164" s="316"/>
      <c r="E164" s="195"/>
      <c r="F164" s="196">
        <f>C163</f>
        <v>0</v>
      </c>
      <c r="G164" s="195"/>
      <c r="H164" s="196">
        <f>I163</f>
        <v>0</v>
      </c>
      <c r="I164" s="317"/>
      <c r="J164" s="318"/>
      <c r="K164" s="319"/>
      <c r="L164" s="320"/>
      <c r="M164" s="320"/>
      <c r="N164" s="316"/>
      <c r="O164" s="264"/>
      <c r="P164" s="265"/>
      <c r="Q164" s="265"/>
      <c r="R164" s="265"/>
      <c r="S164" s="266"/>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312">
        <f>IF($BE$3="４週",SUM(W164:AX164),IF($BE$3="暦月",SUM(W164:BA164),""))</f>
        <v>0</v>
      </c>
      <c r="BC164" s="313"/>
      <c r="BD164" s="314">
        <f>IF($BE$3="４週",BB164/4,IF($BE$3="暦月",(BB164/($BE$8/7)),""))</f>
        <v>0</v>
      </c>
      <c r="BE164" s="313"/>
      <c r="BF164" s="309"/>
      <c r="BG164" s="310"/>
      <c r="BH164" s="310"/>
      <c r="BI164" s="310"/>
      <c r="BJ164" s="311"/>
    </row>
    <row r="165" spans="2:62" ht="20.25" customHeight="1" x14ac:dyDescent="0.4">
      <c r="B165" s="280">
        <f>B163+1</f>
        <v>75</v>
      </c>
      <c r="C165" s="282"/>
      <c r="D165" s="283"/>
      <c r="E165" s="162"/>
      <c r="F165" s="163"/>
      <c r="G165" s="162"/>
      <c r="H165" s="163"/>
      <c r="I165" s="285"/>
      <c r="J165" s="286"/>
      <c r="K165" s="287"/>
      <c r="L165" s="288"/>
      <c r="M165" s="288"/>
      <c r="N165" s="283"/>
      <c r="O165" s="264"/>
      <c r="P165" s="265"/>
      <c r="Q165" s="265"/>
      <c r="R165" s="265"/>
      <c r="S165" s="266"/>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67"/>
      <c r="BC165" s="268"/>
      <c r="BD165" s="269"/>
      <c r="BE165" s="270"/>
      <c r="BF165" s="271"/>
      <c r="BG165" s="272"/>
      <c r="BH165" s="272"/>
      <c r="BI165" s="272"/>
      <c r="BJ165" s="273"/>
    </row>
    <row r="166" spans="2:62" ht="20.25" customHeight="1" x14ac:dyDescent="0.4">
      <c r="B166" s="281"/>
      <c r="C166" s="315"/>
      <c r="D166" s="316"/>
      <c r="E166" s="195"/>
      <c r="F166" s="196">
        <f>C165</f>
        <v>0</v>
      </c>
      <c r="G166" s="195"/>
      <c r="H166" s="196">
        <f>I165</f>
        <v>0</v>
      </c>
      <c r="I166" s="317"/>
      <c r="J166" s="318"/>
      <c r="K166" s="319"/>
      <c r="L166" s="320"/>
      <c r="M166" s="320"/>
      <c r="N166" s="316"/>
      <c r="O166" s="264"/>
      <c r="P166" s="265"/>
      <c r="Q166" s="265"/>
      <c r="R166" s="265"/>
      <c r="S166" s="266"/>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312">
        <f>IF($BE$3="４週",SUM(W166:AX166),IF($BE$3="暦月",SUM(W166:BA166),""))</f>
        <v>0</v>
      </c>
      <c r="BC166" s="313"/>
      <c r="BD166" s="314">
        <f>IF($BE$3="４週",BB166/4,IF($BE$3="暦月",(BB166/($BE$8/7)),""))</f>
        <v>0</v>
      </c>
      <c r="BE166" s="313"/>
      <c r="BF166" s="309"/>
      <c r="BG166" s="310"/>
      <c r="BH166" s="310"/>
      <c r="BI166" s="310"/>
      <c r="BJ166" s="311"/>
    </row>
    <row r="167" spans="2:62" ht="20.25" customHeight="1" x14ac:dyDescent="0.4">
      <c r="B167" s="280">
        <f>B165+1</f>
        <v>76</v>
      </c>
      <c r="C167" s="282"/>
      <c r="D167" s="283"/>
      <c r="E167" s="162"/>
      <c r="F167" s="163"/>
      <c r="G167" s="162"/>
      <c r="H167" s="163"/>
      <c r="I167" s="285"/>
      <c r="J167" s="286"/>
      <c r="K167" s="287"/>
      <c r="L167" s="288"/>
      <c r="M167" s="288"/>
      <c r="N167" s="283"/>
      <c r="O167" s="264"/>
      <c r="P167" s="265"/>
      <c r="Q167" s="265"/>
      <c r="R167" s="265"/>
      <c r="S167" s="266"/>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67"/>
      <c r="BC167" s="268"/>
      <c r="BD167" s="269"/>
      <c r="BE167" s="270"/>
      <c r="BF167" s="271"/>
      <c r="BG167" s="272"/>
      <c r="BH167" s="272"/>
      <c r="BI167" s="272"/>
      <c r="BJ167" s="273"/>
    </row>
    <row r="168" spans="2:62" ht="20.25" customHeight="1" x14ac:dyDescent="0.4">
      <c r="B168" s="281"/>
      <c r="C168" s="315"/>
      <c r="D168" s="316"/>
      <c r="E168" s="195"/>
      <c r="F168" s="196">
        <f>C167</f>
        <v>0</v>
      </c>
      <c r="G168" s="195"/>
      <c r="H168" s="196">
        <f>I167</f>
        <v>0</v>
      </c>
      <c r="I168" s="317"/>
      <c r="J168" s="318"/>
      <c r="K168" s="319"/>
      <c r="L168" s="320"/>
      <c r="M168" s="320"/>
      <c r="N168" s="316"/>
      <c r="O168" s="264"/>
      <c r="P168" s="265"/>
      <c r="Q168" s="265"/>
      <c r="R168" s="265"/>
      <c r="S168" s="266"/>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312">
        <f>IF($BE$3="４週",SUM(W168:AX168),IF($BE$3="暦月",SUM(W168:BA168),""))</f>
        <v>0</v>
      </c>
      <c r="BC168" s="313"/>
      <c r="BD168" s="314">
        <f>IF($BE$3="４週",BB168/4,IF($BE$3="暦月",(BB168/($BE$8/7)),""))</f>
        <v>0</v>
      </c>
      <c r="BE168" s="313"/>
      <c r="BF168" s="309"/>
      <c r="BG168" s="310"/>
      <c r="BH168" s="310"/>
      <c r="BI168" s="310"/>
      <c r="BJ168" s="311"/>
    </row>
    <row r="169" spans="2:62" ht="20.25" customHeight="1" x14ac:dyDescent="0.4">
      <c r="B169" s="280">
        <f>B167+1</f>
        <v>77</v>
      </c>
      <c r="C169" s="282"/>
      <c r="D169" s="283"/>
      <c r="E169" s="162"/>
      <c r="F169" s="163"/>
      <c r="G169" s="162"/>
      <c r="H169" s="163"/>
      <c r="I169" s="285"/>
      <c r="J169" s="286"/>
      <c r="K169" s="287"/>
      <c r="L169" s="288"/>
      <c r="M169" s="288"/>
      <c r="N169" s="283"/>
      <c r="O169" s="264"/>
      <c r="P169" s="265"/>
      <c r="Q169" s="265"/>
      <c r="R169" s="265"/>
      <c r="S169" s="266"/>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67"/>
      <c r="BC169" s="268"/>
      <c r="BD169" s="269"/>
      <c r="BE169" s="270"/>
      <c r="BF169" s="271"/>
      <c r="BG169" s="272"/>
      <c r="BH169" s="272"/>
      <c r="BI169" s="272"/>
      <c r="BJ169" s="273"/>
    </row>
    <row r="170" spans="2:62" ht="20.25" customHeight="1" x14ac:dyDescent="0.4">
      <c r="B170" s="281"/>
      <c r="C170" s="315"/>
      <c r="D170" s="316"/>
      <c r="E170" s="195"/>
      <c r="F170" s="196">
        <f>C169</f>
        <v>0</v>
      </c>
      <c r="G170" s="195"/>
      <c r="H170" s="196">
        <f>I169</f>
        <v>0</v>
      </c>
      <c r="I170" s="317"/>
      <c r="J170" s="318"/>
      <c r="K170" s="319"/>
      <c r="L170" s="320"/>
      <c r="M170" s="320"/>
      <c r="N170" s="316"/>
      <c r="O170" s="264"/>
      <c r="P170" s="265"/>
      <c r="Q170" s="265"/>
      <c r="R170" s="265"/>
      <c r="S170" s="266"/>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312">
        <f>IF($BE$3="４週",SUM(W170:AX170),IF($BE$3="暦月",SUM(W170:BA170),""))</f>
        <v>0</v>
      </c>
      <c r="BC170" s="313"/>
      <c r="BD170" s="314">
        <f>IF($BE$3="４週",BB170/4,IF($BE$3="暦月",(BB170/($BE$8/7)),""))</f>
        <v>0</v>
      </c>
      <c r="BE170" s="313"/>
      <c r="BF170" s="309"/>
      <c r="BG170" s="310"/>
      <c r="BH170" s="310"/>
      <c r="BI170" s="310"/>
      <c r="BJ170" s="311"/>
    </row>
    <row r="171" spans="2:62" ht="20.25" customHeight="1" x14ac:dyDescent="0.4">
      <c r="B171" s="280">
        <f>B169+1</f>
        <v>78</v>
      </c>
      <c r="C171" s="282"/>
      <c r="D171" s="283"/>
      <c r="E171" s="162"/>
      <c r="F171" s="163"/>
      <c r="G171" s="162"/>
      <c r="H171" s="163"/>
      <c r="I171" s="285"/>
      <c r="J171" s="286"/>
      <c r="K171" s="287"/>
      <c r="L171" s="288"/>
      <c r="M171" s="288"/>
      <c r="N171" s="283"/>
      <c r="O171" s="264"/>
      <c r="P171" s="265"/>
      <c r="Q171" s="265"/>
      <c r="R171" s="265"/>
      <c r="S171" s="266"/>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67"/>
      <c r="BC171" s="268"/>
      <c r="BD171" s="269"/>
      <c r="BE171" s="270"/>
      <c r="BF171" s="271"/>
      <c r="BG171" s="272"/>
      <c r="BH171" s="272"/>
      <c r="BI171" s="272"/>
      <c r="BJ171" s="273"/>
    </row>
    <row r="172" spans="2:62" ht="20.25" customHeight="1" x14ac:dyDescent="0.4">
      <c r="B172" s="281"/>
      <c r="C172" s="315"/>
      <c r="D172" s="316"/>
      <c r="E172" s="195"/>
      <c r="F172" s="196">
        <f>C171</f>
        <v>0</v>
      </c>
      <c r="G172" s="195"/>
      <c r="H172" s="196">
        <f>I171</f>
        <v>0</v>
      </c>
      <c r="I172" s="317"/>
      <c r="J172" s="318"/>
      <c r="K172" s="319"/>
      <c r="L172" s="320"/>
      <c r="M172" s="320"/>
      <c r="N172" s="316"/>
      <c r="O172" s="264"/>
      <c r="P172" s="265"/>
      <c r="Q172" s="265"/>
      <c r="R172" s="265"/>
      <c r="S172" s="266"/>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312">
        <f>IF($BE$3="４週",SUM(W172:AX172),IF($BE$3="暦月",SUM(W172:BA172),""))</f>
        <v>0</v>
      </c>
      <c r="BC172" s="313"/>
      <c r="BD172" s="314">
        <f>IF($BE$3="４週",BB172/4,IF($BE$3="暦月",(BB172/($BE$8/7)),""))</f>
        <v>0</v>
      </c>
      <c r="BE172" s="313"/>
      <c r="BF172" s="309"/>
      <c r="BG172" s="310"/>
      <c r="BH172" s="310"/>
      <c r="BI172" s="310"/>
      <c r="BJ172" s="311"/>
    </row>
    <row r="173" spans="2:62" ht="20.25" customHeight="1" x14ac:dyDescent="0.4">
      <c r="B173" s="280">
        <f>B171+1</f>
        <v>79</v>
      </c>
      <c r="C173" s="282"/>
      <c r="D173" s="283"/>
      <c r="E173" s="162"/>
      <c r="F173" s="163"/>
      <c r="G173" s="162"/>
      <c r="H173" s="163"/>
      <c r="I173" s="285"/>
      <c r="J173" s="286"/>
      <c r="K173" s="287"/>
      <c r="L173" s="288"/>
      <c r="M173" s="288"/>
      <c r="N173" s="283"/>
      <c r="O173" s="264"/>
      <c r="P173" s="265"/>
      <c r="Q173" s="265"/>
      <c r="R173" s="265"/>
      <c r="S173" s="266"/>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67"/>
      <c r="BC173" s="268"/>
      <c r="BD173" s="269"/>
      <c r="BE173" s="270"/>
      <c r="BF173" s="271"/>
      <c r="BG173" s="272"/>
      <c r="BH173" s="272"/>
      <c r="BI173" s="272"/>
      <c r="BJ173" s="273"/>
    </row>
    <row r="174" spans="2:62" ht="20.25" customHeight="1" x14ac:dyDescent="0.4">
      <c r="B174" s="281"/>
      <c r="C174" s="315"/>
      <c r="D174" s="316"/>
      <c r="E174" s="195"/>
      <c r="F174" s="196">
        <f>C173</f>
        <v>0</v>
      </c>
      <c r="G174" s="195"/>
      <c r="H174" s="196">
        <f>I173</f>
        <v>0</v>
      </c>
      <c r="I174" s="317"/>
      <c r="J174" s="318"/>
      <c r="K174" s="319"/>
      <c r="L174" s="320"/>
      <c r="M174" s="320"/>
      <c r="N174" s="316"/>
      <c r="O174" s="264"/>
      <c r="P174" s="265"/>
      <c r="Q174" s="265"/>
      <c r="R174" s="265"/>
      <c r="S174" s="266"/>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312">
        <f>IF($BE$3="４週",SUM(W174:AX174),IF($BE$3="暦月",SUM(W174:BA174),""))</f>
        <v>0</v>
      </c>
      <c r="BC174" s="313"/>
      <c r="BD174" s="314">
        <f>IF($BE$3="４週",BB174/4,IF($BE$3="暦月",(BB174/($BE$8/7)),""))</f>
        <v>0</v>
      </c>
      <c r="BE174" s="313"/>
      <c r="BF174" s="309"/>
      <c r="BG174" s="310"/>
      <c r="BH174" s="310"/>
      <c r="BI174" s="310"/>
      <c r="BJ174" s="311"/>
    </row>
    <row r="175" spans="2:62" ht="20.25" customHeight="1" x14ac:dyDescent="0.4">
      <c r="B175" s="280">
        <f>B173+1</f>
        <v>80</v>
      </c>
      <c r="C175" s="282"/>
      <c r="D175" s="283"/>
      <c r="E175" s="162"/>
      <c r="F175" s="163"/>
      <c r="G175" s="162"/>
      <c r="H175" s="163"/>
      <c r="I175" s="285"/>
      <c r="J175" s="286"/>
      <c r="K175" s="287"/>
      <c r="L175" s="288"/>
      <c r="M175" s="288"/>
      <c r="N175" s="283"/>
      <c r="O175" s="264"/>
      <c r="P175" s="265"/>
      <c r="Q175" s="265"/>
      <c r="R175" s="265"/>
      <c r="S175" s="266"/>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67"/>
      <c r="BC175" s="268"/>
      <c r="BD175" s="269"/>
      <c r="BE175" s="270"/>
      <c r="BF175" s="271"/>
      <c r="BG175" s="272"/>
      <c r="BH175" s="272"/>
      <c r="BI175" s="272"/>
      <c r="BJ175" s="273"/>
    </row>
    <row r="176" spans="2:62" ht="20.25" customHeight="1" x14ac:dyDescent="0.4">
      <c r="B176" s="281"/>
      <c r="C176" s="315"/>
      <c r="D176" s="316"/>
      <c r="E176" s="195"/>
      <c r="F176" s="196">
        <f>C175</f>
        <v>0</v>
      </c>
      <c r="G176" s="195"/>
      <c r="H176" s="196">
        <f>I175</f>
        <v>0</v>
      </c>
      <c r="I176" s="317"/>
      <c r="J176" s="318"/>
      <c r="K176" s="319"/>
      <c r="L176" s="320"/>
      <c r="M176" s="320"/>
      <c r="N176" s="316"/>
      <c r="O176" s="264"/>
      <c r="P176" s="265"/>
      <c r="Q176" s="265"/>
      <c r="R176" s="265"/>
      <c r="S176" s="266"/>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312">
        <f>IF($BE$3="４週",SUM(W176:AX176),IF($BE$3="暦月",SUM(W176:BA176),""))</f>
        <v>0</v>
      </c>
      <c r="BC176" s="313"/>
      <c r="BD176" s="314">
        <f>IF($BE$3="４週",BB176/4,IF($BE$3="暦月",(BB176/($BE$8/7)),""))</f>
        <v>0</v>
      </c>
      <c r="BE176" s="313"/>
      <c r="BF176" s="309"/>
      <c r="BG176" s="310"/>
      <c r="BH176" s="310"/>
      <c r="BI176" s="310"/>
      <c r="BJ176" s="311"/>
    </row>
    <row r="177" spans="2:62" ht="20.25" customHeight="1" x14ac:dyDescent="0.4">
      <c r="B177" s="280">
        <f>B175+1</f>
        <v>81</v>
      </c>
      <c r="C177" s="282"/>
      <c r="D177" s="283"/>
      <c r="E177" s="162"/>
      <c r="F177" s="163"/>
      <c r="G177" s="162"/>
      <c r="H177" s="163"/>
      <c r="I177" s="285"/>
      <c r="J177" s="286"/>
      <c r="K177" s="287"/>
      <c r="L177" s="288"/>
      <c r="M177" s="288"/>
      <c r="N177" s="283"/>
      <c r="O177" s="264"/>
      <c r="P177" s="265"/>
      <c r="Q177" s="265"/>
      <c r="R177" s="265"/>
      <c r="S177" s="266"/>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67"/>
      <c r="BC177" s="268"/>
      <c r="BD177" s="269"/>
      <c r="BE177" s="270"/>
      <c r="BF177" s="271"/>
      <c r="BG177" s="272"/>
      <c r="BH177" s="272"/>
      <c r="BI177" s="272"/>
      <c r="BJ177" s="273"/>
    </row>
    <row r="178" spans="2:62" ht="20.25" customHeight="1" x14ac:dyDescent="0.4">
      <c r="B178" s="281"/>
      <c r="C178" s="315"/>
      <c r="D178" s="316"/>
      <c r="E178" s="195"/>
      <c r="F178" s="196">
        <f>C177</f>
        <v>0</v>
      </c>
      <c r="G178" s="195"/>
      <c r="H178" s="196">
        <f>I177</f>
        <v>0</v>
      </c>
      <c r="I178" s="317"/>
      <c r="J178" s="318"/>
      <c r="K178" s="319"/>
      <c r="L178" s="320"/>
      <c r="M178" s="320"/>
      <c r="N178" s="316"/>
      <c r="O178" s="264"/>
      <c r="P178" s="265"/>
      <c r="Q178" s="265"/>
      <c r="R178" s="265"/>
      <c r="S178" s="266"/>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312">
        <f>IF($BE$3="４週",SUM(W178:AX178),IF($BE$3="暦月",SUM(W178:BA178),""))</f>
        <v>0</v>
      </c>
      <c r="BC178" s="313"/>
      <c r="BD178" s="314">
        <f>IF($BE$3="４週",BB178/4,IF($BE$3="暦月",(BB178/($BE$8/7)),""))</f>
        <v>0</v>
      </c>
      <c r="BE178" s="313"/>
      <c r="BF178" s="309"/>
      <c r="BG178" s="310"/>
      <c r="BH178" s="310"/>
      <c r="BI178" s="310"/>
      <c r="BJ178" s="311"/>
    </row>
    <row r="179" spans="2:62" ht="20.25" customHeight="1" x14ac:dyDescent="0.4">
      <c r="B179" s="280">
        <f>B177+1</f>
        <v>82</v>
      </c>
      <c r="C179" s="282"/>
      <c r="D179" s="283"/>
      <c r="E179" s="162"/>
      <c r="F179" s="163"/>
      <c r="G179" s="162"/>
      <c r="H179" s="163"/>
      <c r="I179" s="285"/>
      <c r="J179" s="286"/>
      <c r="K179" s="287"/>
      <c r="L179" s="288"/>
      <c r="M179" s="288"/>
      <c r="N179" s="283"/>
      <c r="O179" s="264"/>
      <c r="P179" s="265"/>
      <c r="Q179" s="265"/>
      <c r="R179" s="265"/>
      <c r="S179" s="266"/>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67"/>
      <c r="BC179" s="268"/>
      <c r="BD179" s="269"/>
      <c r="BE179" s="270"/>
      <c r="BF179" s="271"/>
      <c r="BG179" s="272"/>
      <c r="BH179" s="272"/>
      <c r="BI179" s="272"/>
      <c r="BJ179" s="273"/>
    </row>
    <row r="180" spans="2:62" ht="20.25" customHeight="1" x14ac:dyDescent="0.4">
      <c r="B180" s="281"/>
      <c r="C180" s="315"/>
      <c r="D180" s="316"/>
      <c r="E180" s="195"/>
      <c r="F180" s="196">
        <f>C179</f>
        <v>0</v>
      </c>
      <c r="G180" s="195"/>
      <c r="H180" s="196">
        <f>I179</f>
        <v>0</v>
      </c>
      <c r="I180" s="317"/>
      <c r="J180" s="318"/>
      <c r="K180" s="319"/>
      <c r="L180" s="320"/>
      <c r="M180" s="320"/>
      <c r="N180" s="316"/>
      <c r="O180" s="264"/>
      <c r="P180" s="265"/>
      <c r="Q180" s="265"/>
      <c r="R180" s="265"/>
      <c r="S180" s="266"/>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312">
        <f>IF($BE$3="４週",SUM(W180:AX180),IF($BE$3="暦月",SUM(W180:BA180),""))</f>
        <v>0</v>
      </c>
      <c r="BC180" s="313"/>
      <c r="BD180" s="314">
        <f>IF($BE$3="４週",BB180/4,IF($BE$3="暦月",(BB180/($BE$8/7)),""))</f>
        <v>0</v>
      </c>
      <c r="BE180" s="313"/>
      <c r="BF180" s="309"/>
      <c r="BG180" s="310"/>
      <c r="BH180" s="310"/>
      <c r="BI180" s="310"/>
      <c r="BJ180" s="311"/>
    </row>
    <row r="181" spans="2:62" ht="20.25" customHeight="1" x14ac:dyDescent="0.4">
      <c r="B181" s="280">
        <f>B179+1</f>
        <v>83</v>
      </c>
      <c r="C181" s="282"/>
      <c r="D181" s="283"/>
      <c r="E181" s="162"/>
      <c r="F181" s="163"/>
      <c r="G181" s="162"/>
      <c r="H181" s="163"/>
      <c r="I181" s="285"/>
      <c r="J181" s="286"/>
      <c r="K181" s="287"/>
      <c r="L181" s="288"/>
      <c r="M181" s="288"/>
      <c r="N181" s="283"/>
      <c r="O181" s="264"/>
      <c r="P181" s="265"/>
      <c r="Q181" s="265"/>
      <c r="R181" s="265"/>
      <c r="S181" s="266"/>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67"/>
      <c r="BC181" s="268"/>
      <c r="BD181" s="269"/>
      <c r="BE181" s="270"/>
      <c r="BF181" s="271"/>
      <c r="BG181" s="272"/>
      <c r="BH181" s="272"/>
      <c r="BI181" s="272"/>
      <c r="BJ181" s="273"/>
    </row>
    <row r="182" spans="2:62" ht="20.25" customHeight="1" x14ac:dyDescent="0.4">
      <c r="B182" s="281"/>
      <c r="C182" s="315"/>
      <c r="D182" s="316"/>
      <c r="E182" s="195"/>
      <c r="F182" s="196">
        <f>C181</f>
        <v>0</v>
      </c>
      <c r="G182" s="195"/>
      <c r="H182" s="196">
        <f>I181</f>
        <v>0</v>
      </c>
      <c r="I182" s="317"/>
      <c r="J182" s="318"/>
      <c r="K182" s="319"/>
      <c r="L182" s="320"/>
      <c r="M182" s="320"/>
      <c r="N182" s="316"/>
      <c r="O182" s="264"/>
      <c r="P182" s="265"/>
      <c r="Q182" s="265"/>
      <c r="R182" s="265"/>
      <c r="S182" s="266"/>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312">
        <f>IF($BE$3="４週",SUM(W182:AX182),IF($BE$3="暦月",SUM(W182:BA182),""))</f>
        <v>0</v>
      </c>
      <c r="BC182" s="313"/>
      <c r="BD182" s="314">
        <f>IF($BE$3="４週",BB182/4,IF($BE$3="暦月",(BB182/($BE$8/7)),""))</f>
        <v>0</v>
      </c>
      <c r="BE182" s="313"/>
      <c r="BF182" s="309"/>
      <c r="BG182" s="310"/>
      <c r="BH182" s="310"/>
      <c r="BI182" s="310"/>
      <c r="BJ182" s="311"/>
    </row>
    <row r="183" spans="2:62" ht="20.25" customHeight="1" x14ac:dyDescent="0.4">
      <c r="B183" s="280">
        <f>B181+1</f>
        <v>84</v>
      </c>
      <c r="C183" s="282"/>
      <c r="D183" s="283"/>
      <c r="E183" s="162"/>
      <c r="F183" s="163"/>
      <c r="G183" s="162"/>
      <c r="H183" s="163"/>
      <c r="I183" s="285"/>
      <c r="J183" s="286"/>
      <c r="K183" s="287"/>
      <c r="L183" s="288"/>
      <c r="M183" s="288"/>
      <c r="N183" s="283"/>
      <c r="O183" s="264"/>
      <c r="P183" s="265"/>
      <c r="Q183" s="265"/>
      <c r="R183" s="265"/>
      <c r="S183" s="266"/>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67"/>
      <c r="BC183" s="268"/>
      <c r="BD183" s="269"/>
      <c r="BE183" s="270"/>
      <c r="BF183" s="271"/>
      <c r="BG183" s="272"/>
      <c r="BH183" s="272"/>
      <c r="BI183" s="272"/>
      <c r="BJ183" s="273"/>
    </row>
    <row r="184" spans="2:62" ht="20.25" customHeight="1" x14ac:dyDescent="0.4">
      <c r="B184" s="281"/>
      <c r="C184" s="315"/>
      <c r="D184" s="316"/>
      <c r="E184" s="195"/>
      <c r="F184" s="196">
        <f>C183</f>
        <v>0</v>
      </c>
      <c r="G184" s="195"/>
      <c r="H184" s="196">
        <f>I183</f>
        <v>0</v>
      </c>
      <c r="I184" s="317"/>
      <c r="J184" s="318"/>
      <c r="K184" s="319"/>
      <c r="L184" s="320"/>
      <c r="M184" s="320"/>
      <c r="N184" s="316"/>
      <c r="O184" s="264"/>
      <c r="P184" s="265"/>
      <c r="Q184" s="265"/>
      <c r="R184" s="265"/>
      <c r="S184" s="266"/>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312">
        <f>IF($BE$3="４週",SUM(W184:AX184),IF($BE$3="暦月",SUM(W184:BA184),""))</f>
        <v>0</v>
      </c>
      <c r="BC184" s="313"/>
      <c r="BD184" s="314">
        <f>IF($BE$3="４週",BB184/4,IF($BE$3="暦月",(BB184/($BE$8/7)),""))</f>
        <v>0</v>
      </c>
      <c r="BE184" s="313"/>
      <c r="BF184" s="309"/>
      <c r="BG184" s="310"/>
      <c r="BH184" s="310"/>
      <c r="BI184" s="310"/>
      <c r="BJ184" s="311"/>
    </row>
    <row r="185" spans="2:62" ht="20.25" customHeight="1" x14ac:dyDescent="0.4">
      <c r="B185" s="280">
        <f>B183+1</f>
        <v>85</v>
      </c>
      <c r="C185" s="282"/>
      <c r="D185" s="283"/>
      <c r="E185" s="162"/>
      <c r="F185" s="163"/>
      <c r="G185" s="162"/>
      <c r="H185" s="163"/>
      <c r="I185" s="285"/>
      <c r="J185" s="286"/>
      <c r="K185" s="287"/>
      <c r="L185" s="288"/>
      <c r="M185" s="288"/>
      <c r="N185" s="283"/>
      <c r="O185" s="264"/>
      <c r="P185" s="265"/>
      <c r="Q185" s="265"/>
      <c r="R185" s="265"/>
      <c r="S185" s="266"/>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67"/>
      <c r="BC185" s="268"/>
      <c r="BD185" s="269"/>
      <c r="BE185" s="270"/>
      <c r="BF185" s="271"/>
      <c r="BG185" s="272"/>
      <c r="BH185" s="272"/>
      <c r="BI185" s="272"/>
      <c r="BJ185" s="273"/>
    </row>
    <row r="186" spans="2:62" ht="20.25" customHeight="1" x14ac:dyDescent="0.4">
      <c r="B186" s="281"/>
      <c r="C186" s="315"/>
      <c r="D186" s="316"/>
      <c r="E186" s="195"/>
      <c r="F186" s="196">
        <f>C185</f>
        <v>0</v>
      </c>
      <c r="G186" s="195"/>
      <c r="H186" s="196">
        <f>I185</f>
        <v>0</v>
      </c>
      <c r="I186" s="317"/>
      <c r="J186" s="318"/>
      <c r="K186" s="319"/>
      <c r="L186" s="320"/>
      <c r="M186" s="320"/>
      <c r="N186" s="316"/>
      <c r="O186" s="264"/>
      <c r="P186" s="265"/>
      <c r="Q186" s="265"/>
      <c r="R186" s="265"/>
      <c r="S186" s="266"/>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312">
        <f>IF($BE$3="４週",SUM(W186:AX186),IF($BE$3="暦月",SUM(W186:BA186),""))</f>
        <v>0</v>
      </c>
      <c r="BC186" s="313"/>
      <c r="BD186" s="314">
        <f>IF($BE$3="４週",BB186/4,IF($BE$3="暦月",(BB186/($BE$8/7)),""))</f>
        <v>0</v>
      </c>
      <c r="BE186" s="313"/>
      <c r="BF186" s="309"/>
      <c r="BG186" s="310"/>
      <c r="BH186" s="310"/>
      <c r="BI186" s="310"/>
      <c r="BJ186" s="311"/>
    </row>
    <row r="187" spans="2:62" ht="20.25" customHeight="1" x14ac:dyDescent="0.4">
      <c r="B187" s="280">
        <f>B185+1</f>
        <v>86</v>
      </c>
      <c r="C187" s="282"/>
      <c r="D187" s="283"/>
      <c r="E187" s="162"/>
      <c r="F187" s="163"/>
      <c r="G187" s="162"/>
      <c r="H187" s="163"/>
      <c r="I187" s="285"/>
      <c r="J187" s="286"/>
      <c r="K187" s="287"/>
      <c r="L187" s="288"/>
      <c r="M187" s="288"/>
      <c r="N187" s="283"/>
      <c r="O187" s="264"/>
      <c r="P187" s="265"/>
      <c r="Q187" s="265"/>
      <c r="R187" s="265"/>
      <c r="S187" s="266"/>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67"/>
      <c r="BC187" s="268"/>
      <c r="BD187" s="269"/>
      <c r="BE187" s="270"/>
      <c r="BF187" s="271"/>
      <c r="BG187" s="272"/>
      <c r="BH187" s="272"/>
      <c r="BI187" s="272"/>
      <c r="BJ187" s="273"/>
    </row>
    <row r="188" spans="2:62" ht="20.25" customHeight="1" x14ac:dyDescent="0.4">
      <c r="B188" s="281"/>
      <c r="C188" s="315"/>
      <c r="D188" s="316"/>
      <c r="E188" s="195"/>
      <c r="F188" s="196">
        <f>C187</f>
        <v>0</v>
      </c>
      <c r="G188" s="195"/>
      <c r="H188" s="196">
        <f>I187</f>
        <v>0</v>
      </c>
      <c r="I188" s="317"/>
      <c r="J188" s="318"/>
      <c r="K188" s="319"/>
      <c r="L188" s="320"/>
      <c r="M188" s="320"/>
      <c r="N188" s="316"/>
      <c r="O188" s="264"/>
      <c r="P188" s="265"/>
      <c r="Q188" s="265"/>
      <c r="R188" s="265"/>
      <c r="S188" s="266"/>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312">
        <f>IF($BE$3="４週",SUM(W188:AX188),IF($BE$3="暦月",SUM(W188:BA188),""))</f>
        <v>0</v>
      </c>
      <c r="BC188" s="313"/>
      <c r="BD188" s="314">
        <f>IF($BE$3="４週",BB188/4,IF($BE$3="暦月",(BB188/($BE$8/7)),""))</f>
        <v>0</v>
      </c>
      <c r="BE188" s="313"/>
      <c r="BF188" s="309"/>
      <c r="BG188" s="310"/>
      <c r="BH188" s="310"/>
      <c r="BI188" s="310"/>
      <c r="BJ188" s="311"/>
    </row>
    <row r="189" spans="2:62" ht="20.25" customHeight="1" x14ac:dyDescent="0.4">
      <c r="B189" s="280">
        <f>B187+1</f>
        <v>87</v>
      </c>
      <c r="C189" s="282"/>
      <c r="D189" s="283"/>
      <c r="E189" s="162"/>
      <c r="F189" s="163"/>
      <c r="G189" s="162"/>
      <c r="H189" s="163"/>
      <c r="I189" s="285"/>
      <c r="J189" s="286"/>
      <c r="K189" s="287"/>
      <c r="L189" s="288"/>
      <c r="M189" s="288"/>
      <c r="N189" s="283"/>
      <c r="O189" s="264"/>
      <c r="P189" s="265"/>
      <c r="Q189" s="265"/>
      <c r="R189" s="265"/>
      <c r="S189" s="266"/>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67"/>
      <c r="BC189" s="268"/>
      <c r="BD189" s="269"/>
      <c r="BE189" s="270"/>
      <c r="BF189" s="271"/>
      <c r="BG189" s="272"/>
      <c r="BH189" s="272"/>
      <c r="BI189" s="272"/>
      <c r="BJ189" s="273"/>
    </row>
    <row r="190" spans="2:62" ht="20.25" customHeight="1" x14ac:dyDescent="0.4">
      <c r="B190" s="281"/>
      <c r="C190" s="315"/>
      <c r="D190" s="316"/>
      <c r="E190" s="195"/>
      <c r="F190" s="196">
        <f>C189</f>
        <v>0</v>
      </c>
      <c r="G190" s="195"/>
      <c r="H190" s="196">
        <f>I189</f>
        <v>0</v>
      </c>
      <c r="I190" s="317"/>
      <c r="J190" s="318"/>
      <c r="K190" s="319"/>
      <c r="L190" s="320"/>
      <c r="M190" s="320"/>
      <c r="N190" s="316"/>
      <c r="O190" s="264"/>
      <c r="P190" s="265"/>
      <c r="Q190" s="265"/>
      <c r="R190" s="265"/>
      <c r="S190" s="266"/>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312">
        <f>IF($BE$3="４週",SUM(W190:AX190),IF($BE$3="暦月",SUM(W190:BA190),""))</f>
        <v>0</v>
      </c>
      <c r="BC190" s="313"/>
      <c r="BD190" s="314">
        <f>IF($BE$3="４週",BB190/4,IF($BE$3="暦月",(BB190/($BE$8/7)),""))</f>
        <v>0</v>
      </c>
      <c r="BE190" s="313"/>
      <c r="BF190" s="309"/>
      <c r="BG190" s="310"/>
      <c r="BH190" s="310"/>
      <c r="BI190" s="310"/>
      <c r="BJ190" s="311"/>
    </row>
    <row r="191" spans="2:62" ht="20.25" customHeight="1" x14ac:dyDescent="0.4">
      <c r="B191" s="280">
        <f>B189+1</f>
        <v>88</v>
      </c>
      <c r="C191" s="282"/>
      <c r="D191" s="283"/>
      <c r="E191" s="162"/>
      <c r="F191" s="163"/>
      <c r="G191" s="162"/>
      <c r="H191" s="163"/>
      <c r="I191" s="285"/>
      <c r="J191" s="286"/>
      <c r="K191" s="287"/>
      <c r="L191" s="288"/>
      <c r="M191" s="288"/>
      <c r="N191" s="283"/>
      <c r="O191" s="264"/>
      <c r="P191" s="265"/>
      <c r="Q191" s="265"/>
      <c r="R191" s="265"/>
      <c r="S191" s="266"/>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67"/>
      <c r="BC191" s="268"/>
      <c r="BD191" s="269"/>
      <c r="BE191" s="270"/>
      <c r="BF191" s="271"/>
      <c r="BG191" s="272"/>
      <c r="BH191" s="272"/>
      <c r="BI191" s="272"/>
      <c r="BJ191" s="273"/>
    </row>
    <row r="192" spans="2:62" ht="20.25" customHeight="1" x14ac:dyDescent="0.4">
      <c r="B192" s="281"/>
      <c r="C192" s="315"/>
      <c r="D192" s="316"/>
      <c r="E192" s="195"/>
      <c r="F192" s="196">
        <f>C191</f>
        <v>0</v>
      </c>
      <c r="G192" s="195"/>
      <c r="H192" s="196">
        <f>I191</f>
        <v>0</v>
      </c>
      <c r="I192" s="317"/>
      <c r="J192" s="318"/>
      <c r="K192" s="319"/>
      <c r="L192" s="320"/>
      <c r="M192" s="320"/>
      <c r="N192" s="316"/>
      <c r="O192" s="264"/>
      <c r="P192" s="265"/>
      <c r="Q192" s="265"/>
      <c r="R192" s="265"/>
      <c r="S192" s="266"/>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312">
        <f>IF($BE$3="４週",SUM(W192:AX192),IF($BE$3="暦月",SUM(W192:BA192),""))</f>
        <v>0</v>
      </c>
      <c r="BC192" s="313"/>
      <c r="BD192" s="314">
        <f>IF($BE$3="４週",BB192/4,IF($BE$3="暦月",(BB192/($BE$8/7)),""))</f>
        <v>0</v>
      </c>
      <c r="BE192" s="313"/>
      <c r="BF192" s="309"/>
      <c r="BG192" s="310"/>
      <c r="BH192" s="310"/>
      <c r="BI192" s="310"/>
      <c r="BJ192" s="311"/>
    </row>
    <row r="193" spans="2:62" ht="20.25" customHeight="1" x14ac:dyDescent="0.4">
      <c r="B193" s="280">
        <f>B191+1</f>
        <v>89</v>
      </c>
      <c r="C193" s="282"/>
      <c r="D193" s="283"/>
      <c r="E193" s="162"/>
      <c r="F193" s="163"/>
      <c r="G193" s="162"/>
      <c r="H193" s="163"/>
      <c r="I193" s="285"/>
      <c r="J193" s="286"/>
      <c r="K193" s="287"/>
      <c r="L193" s="288"/>
      <c r="M193" s="288"/>
      <c r="N193" s="283"/>
      <c r="O193" s="264"/>
      <c r="P193" s="265"/>
      <c r="Q193" s="265"/>
      <c r="R193" s="265"/>
      <c r="S193" s="266"/>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67"/>
      <c r="BC193" s="268"/>
      <c r="BD193" s="269"/>
      <c r="BE193" s="270"/>
      <c r="BF193" s="271"/>
      <c r="BG193" s="272"/>
      <c r="BH193" s="272"/>
      <c r="BI193" s="272"/>
      <c r="BJ193" s="273"/>
    </row>
    <row r="194" spans="2:62" ht="20.25" customHeight="1" x14ac:dyDescent="0.4">
      <c r="B194" s="281"/>
      <c r="C194" s="315"/>
      <c r="D194" s="316"/>
      <c r="E194" s="195"/>
      <c r="F194" s="196">
        <f>C193</f>
        <v>0</v>
      </c>
      <c r="G194" s="195"/>
      <c r="H194" s="196">
        <f>I193</f>
        <v>0</v>
      </c>
      <c r="I194" s="317"/>
      <c r="J194" s="318"/>
      <c r="K194" s="319"/>
      <c r="L194" s="320"/>
      <c r="M194" s="320"/>
      <c r="N194" s="316"/>
      <c r="O194" s="264"/>
      <c r="P194" s="265"/>
      <c r="Q194" s="265"/>
      <c r="R194" s="265"/>
      <c r="S194" s="266"/>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312">
        <f>IF($BE$3="４週",SUM(W194:AX194),IF($BE$3="暦月",SUM(W194:BA194),""))</f>
        <v>0</v>
      </c>
      <c r="BC194" s="313"/>
      <c r="BD194" s="314">
        <f>IF($BE$3="４週",BB194/4,IF($BE$3="暦月",(BB194/($BE$8/7)),""))</f>
        <v>0</v>
      </c>
      <c r="BE194" s="313"/>
      <c r="BF194" s="309"/>
      <c r="BG194" s="310"/>
      <c r="BH194" s="310"/>
      <c r="BI194" s="310"/>
      <c r="BJ194" s="311"/>
    </row>
    <row r="195" spans="2:62" ht="20.25" customHeight="1" x14ac:dyDescent="0.4">
      <c r="B195" s="280">
        <f>B193+1</f>
        <v>90</v>
      </c>
      <c r="C195" s="282"/>
      <c r="D195" s="283"/>
      <c r="E195" s="162"/>
      <c r="F195" s="163"/>
      <c r="G195" s="162"/>
      <c r="H195" s="163"/>
      <c r="I195" s="285"/>
      <c r="J195" s="286"/>
      <c r="K195" s="287"/>
      <c r="L195" s="288"/>
      <c r="M195" s="288"/>
      <c r="N195" s="283"/>
      <c r="O195" s="264"/>
      <c r="P195" s="265"/>
      <c r="Q195" s="265"/>
      <c r="R195" s="265"/>
      <c r="S195" s="266"/>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67"/>
      <c r="BC195" s="268"/>
      <c r="BD195" s="269"/>
      <c r="BE195" s="270"/>
      <c r="BF195" s="271"/>
      <c r="BG195" s="272"/>
      <c r="BH195" s="272"/>
      <c r="BI195" s="272"/>
      <c r="BJ195" s="273"/>
    </row>
    <row r="196" spans="2:62" ht="20.25" customHeight="1" x14ac:dyDescent="0.4">
      <c r="B196" s="281"/>
      <c r="C196" s="315"/>
      <c r="D196" s="316"/>
      <c r="E196" s="195"/>
      <c r="F196" s="196">
        <f>C195</f>
        <v>0</v>
      </c>
      <c r="G196" s="195"/>
      <c r="H196" s="196">
        <f>I195</f>
        <v>0</v>
      </c>
      <c r="I196" s="317"/>
      <c r="J196" s="318"/>
      <c r="K196" s="319"/>
      <c r="L196" s="320"/>
      <c r="M196" s="320"/>
      <c r="N196" s="316"/>
      <c r="O196" s="264"/>
      <c r="P196" s="265"/>
      <c r="Q196" s="265"/>
      <c r="R196" s="265"/>
      <c r="S196" s="266"/>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312">
        <f>IF($BE$3="４週",SUM(W196:AX196),IF($BE$3="暦月",SUM(W196:BA196),""))</f>
        <v>0</v>
      </c>
      <c r="BC196" s="313"/>
      <c r="BD196" s="314">
        <f>IF($BE$3="４週",BB196/4,IF($BE$3="暦月",(BB196/($BE$8/7)),""))</f>
        <v>0</v>
      </c>
      <c r="BE196" s="313"/>
      <c r="BF196" s="309"/>
      <c r="BG196" s="310"/>
      <c r="BH196" s="310"/>
      <c r="BI196" s="310"/>
      <c r="BJ196" s="311"/>
    </row>
    <row r="197" spans="2:62" ht="20.25" customHeight="1" x14ac:dyDescent="0.4">
      <c r="B197" s="280">
        <f>B195+1</f>
        <v>91</v>
      </c>
      <c r="C197" s="282"/>
      <c r="D197" s="283"/>
      <c r="E197" s="162"/>
      <c r="F197" s="163"/>
      <c r="G197" s="162"/>
      <c r="H197" s="163"/>
      <c r="I197" s="285"/>
      <c r="J197" s="286"/>
      <c r="K197" s="287"/>
      <c r="L197" s="288"/>
      <c r="M197" s="288"/>
      <c r="N197" s="283"/>
      <c r="O197" s="264"/>
      <c r="P197" s="265"/>
      <c r="Q197" s="265"/>
      <c r="R197" s="265"/>
      <c r="S197" s="266"/>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67"/>
      <c r="BC197" s="268"/>
      <c r="BD197" s="269"/>
      <c r="BE197" s="270"/>
      <c r="BF197" s="271"/>
      <c r="BG197" s="272"/>
      <c r="BH197" s="272"/>
      <c r="BI197" s="272"/>
      <c r="BJ197" s="273"/>
    </row>
    <row r="198" spans="2:62" ht="20.25" customHeight="1" x14ac:dyDescent="0.4">
      <c r="B198" s="281"/>
      <c r="C198" s="315"/>
      <c r="D198" s="316"/>
      <c r="E198" s="195"/>
      <c r="F198" s="196">
        <f>C197</f>
        <v>0</v>
      </c>
      <c r="G198" s="195"/>
      <c r="H198" s="196">
        <f>I197</f>
        <v>0</v>
      </c>
      <c r="I198" s="317"/>
      <c r="J198" s="318"/>
      <c r="K198" s="319"/>
      <c r="L198" s="320"/>
      <c r="M198" s="320"/>
      <c r="N198" s="316"/>
      <c r="O198" s="264"/>
      <c r="P198" s="265"/>
      <c r="Q198" s="265"/>
      <c r="R198" s="265"/>
      <c r="S198" s="266"/>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312">
        <f>IF($BE$3="４週",SUM(W198:AX198),IF($BE$3="暦月",SUM(W198:BA198),""))</f>
        <v>0</v>
      </c>
      <c r="BC198" s="313"/>
      <c r="BD198" s="314">
        <f>IF($BE$3="４週",BB198/4,IF($BE$3="暦月",(BB198/($BE$8/7)),""))</f>
        <v>0</v>
      </c>
      <c r="BE198" s="313"/>
      <c r="BF198" s="309"/>
      <c r="BG198" s="310"/>
      <c r="BH198" s="310"/>
      <c r="BI198" s="310"/>
      <c r="BJ198" s="311"/>
    </row>
    <row r="199" spans="2:62" ht="20.25" customHeight="1" x14ac:dyDescent="0.4">
      <c r="B199" s="280">
        <f>B197+1</f>
        <v>92</v>
      </c>
      <c r="C199" s="282"/>
      <c r="D199" s="283"/>
      <c r="E199" s="162"/>
      <c r="F199" s="163"/>
      <c r="G199" s="162"/>
      <c r="H199" s="163"/>
      <c r="I199" s="285"/>
      <c r="J199" s="286"/>
      <c r="K199" s="287"/>
      <c r="L199" s="288"/>
      <c r="M199" s="288"/>
      <c r="N199" s="283"/>
      <c r="O199" s="264"/>
      <c r="P199" s="265"/>
      <c r="Q199" s="265"/>
      <c r="R199" s="265"/>
      <c r="S199" s="266"/>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67"/>
      <c r="BC199" s="268"/>
      <c r="BD199" s="269"/>
      <c r="BE199" s="270"/>
      <c r="BF199" s="271"/>
      <c r="BG199" s="272"/>
      <c r="BH199" s="272"/>
      <c r="BI199" s="272"/>
      <c r="BJ199" s="273"/>
    </row>
    <row r="200" spans="2:62" ht="20.25" customHeight="1" x14ac:dyDescent="0.4">
      <c r="B200" s="281"/>
      <c r="C200" s="315"/>
      <c r="D200" s="316"/>
      <c r="E200" s="195"/>
      <c r="F200" s="196">
        <f>C199</f>
        <v>0</v>
      </c>
      <c r="G200" s="195"/>
      <c r="H200" s="196">
        <f>I199</f>
        <v>0</v>
      </c>
      <c r="I200" s="317"/>
      <c r="J200" s="318"/>
      <c r="K200" s="319"/>
      <c r="L200" s="320"/>
      <c r="M200" s="320"/>
      <c r="N200" s="316"/>
      <c r="O200" s="264"/>
      <c r="P200" s="265"/>
      <c r="Q200" s="265"/>
      <c r="R200" s="265"/>
      <c r="S200" s="266"/>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312">
        <f>IF($BE$3="４週",SUM(W200:AX200),IF($BE$3="暦月",SUM(W200:BA200),""))</f>
        <v>0</v>
      </c>
      <c r="BC200" s="313"/>
      <c r="BD200" s="314">
        <f>IF($BE$3="４週",BB200/4,IF($BE$3="暦月",(BB200/($BE$8/7)),""))</f>
        <v>0</v>
      </c>
      <c r="BE200" s="313"/>
      <c r="BF200" s="309"/>
      <c r="BG200" s="310"/>
      <c r="BH200" s="310"/>
      <c r="BI200" s="310"/>
      <c r="BJ200" s="311"/>
    </row>
    <row r="201" spans="2:62" ht="20.25" customHeight="1" x14ac:dyDescent="0.4">
      <c r="B201" s="280">
        <f>B199+1</f>
        <v>93</v>
      </c>
      <c r="C201" s="282"/>
      <c r="D201" s="283"/>
      <c r="E201" s="162"/>
      <c r="F201" s="163"/>
      <c r="G201" s="162"/>
      <c r="H201" s="163"/>
      <c r="I201" s="285"/>
      <c r="J201" s="286"/>
      <c r="K201" s="287"/>
      <c r="L201" s="288"/>
      <c r="M201" s="288"/>
      <c r="N201" s="283"/>
      <c r="O201" s="264"/>
      <c r="P201" s="265"/>
      <c r="Q201" s="265"/>
      <c r="R201" s="265"/>
      <c r="S201" s="266"/>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67"/>
      <c r="BC201" s="268"/>
      <c r="BD201" s="269"/>
      <c r="BE201" s="270"/>
      <c r="BF201" s="271"/>
      <c r="BG201" s="272"/>
      <c r="BH201" s="272"/>
      <c r="BI201" s="272"/>
      <c r="BJ201" s="273"/>
    </row>
    <row r="202" spans="2:62" ht="20.25" customHeight="1" x14ac:dyDescent="0.4">
      <c r="B202" s="281"/>
      <c r="C202" s="315"/>
      <c r="D202" s="316"/>
      <c r="E202" s="195"/>
      <c r="F202" s="196">
        <f>C201</f>
        <v>0</v>
      </c>
      <c r="G202" s="195"/>
      <c r="H202" s="196">
        <f>I201</f>
        <v>0</v>
      </c>
      <c r="I202" s="317"/>
      <c r="J202" s="318"/>
      <c r="K202" s="319"/>
      <c r="L202" s="320"/>
      <c r="M202" s="320"/>
      <c r="N202" s="316"/>
      <c r="O202" s="264"/>
      <c r="P202" s="265"/>
      <c r="Q202" s="265"/>
      <c r="R202" s="265"/>
      <c r="S202" s="266"/>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312">
        <f>IF($BE$3="４週",SUM(W202:AX202),IF($BE$3="暦月",SUM(W202:BA202),""))</f>
        <v>0</v>
      </c>
      <c r="BC202" s="313"/>
      <c r="BD202" s="314">
        <f>IF($BE$3="４週",BB202/4,IF($BE$3="暦月",(BB202/($BE$8/7)),""))</f>
        <v>0</v>
      </c>
      <c r="BE202" s="313"/>
      <c r="BF202" s="309"/>
      <c r="BG202" s="310"/>
      <c r="BH202" s="310"/>
      <c r="BI202" s="310"/>
      <c r="BJ202" s="311"/>
    </row>
    <row r="203" spans="2:62" ht="20.25" customHeight="1" x14ac:dyDescent="0.4">
      <c r="B203" s="280">
        <f>B201+1</f>
        <v>94</v>
      </c>
      <c r="C203" s="282"/>
      <c r="D203" s="283"/>
      <c r="E203" s="162"/>
      <c r="F203" s="163"/>
      <c r="G203" s="162"/>
      <c r="H203" s="163"/>
      <c r="I203" s="285"/>
      <c r="J203" s="286"/>
      <c r="K203" s="287"/>
      <c r="L203" s="288"/>
      <c r="M203" s="288"/>
      <c r="N203" s="283"/>
      <c r="O203" s="264"/>
      <c r="P203" s="265"/>
      <c r="Q203" s="265"/>
      <c r="R203" s="265"/>
      <c r="S203" s="266"/>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67"/>
      <c r="BC203" s="268"/>
      <c r="BD203" s="269"/>
      <c r="BE203" s="270"/>
      <c r="BF203" s="271"/>
      <c r="BG203" s="272"/>
      <c r="BH203" s="272"/>
      <c r="BI203" s="272"/>
      <c r="BJ203" s="273"/>
    </row>
    <row r="204" spans="2:62" ht="20.25" customHeight="1" x14ac:dyDescent="0.4">
      <c r="B204" s="281"/>
      <c r="C204" s="315"/>
      <c r="D204" s="316"/>
      <c r="E204" s="195"/>
      <c r="F204" s="196">
        <f>C203</f>
        <v>0</v>
      </c>
      <c r="G204" s="195"/>
      <c r="H204" s="196">
        <f>I203</f>
        <v>0</v>
      </c>
      <c r="I204" s="317"/>
      <c r="J204" s="318"/>
      <c r="K204" s="319"/>
      <c r="L204" s="320"/>
      <c r="M204" s="320"/>
      <c r="N204" s="316"/>
      <c r="O204" s="264"/>
      <c r="P204" s="265"/>
      <c r="Q204" s="265"/>
      <c r="R204" s="265"/>
      <c r="S204" s="266"/>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312">
        <f>IF($BE$3="４週",SUM(W204:AX204),IF($BE$3="暦月",SUM(W204:BA204),""))</f>
        <v>0</v>
      </c>
      <c r="BC204" s="313"/>
      <c r="BD204" s="314">
        <f>IF($BE$3="４週",BB204/4,IF($BE$3="暦月",(BB204/($BE$8/7)),""))</f>
        <v>0</v>
      </c>
      <c r="BE204" s="313"/>
      <c r="BF204" s="309"/>
      <c r="BG204" s="310"/>
      <c r="BH204" s="310"/>
      <c r="BI204" s="310"/>
      <c r="BJ204" s="311"/>
    </row>
    <row r="205" spans="2:62" ht="20.25" customHeight="1" x14ac:dyDescent="0.4">
      <c r="B205" s="280">
        <f>B203+1</f>
        <v>95</v>
      </c>
      <c r="C205" s="282"/>
      <c r="D205" s="283"/>
      <c r="E205" s="162"/>
      <c r="F205" s="163"/>
      <c r="G205" s="162"/>
      <c r="H205" s="163"/>
      <c r="I205" s="285"/>
      <c r="J205" s="286"/>
      <c r="K205" s="287"/>
      <c r="L205" s="288"/>
      <c r="M205" s="288"/>
      <c r="N205" s="283"/>
      <c r="O205" s="264"/>
      <c r="P205" s="265"/>
      <c r="Q205" s="265"/>
      <c r="R205" s="265"/>
      <c r="S205" s="266"/>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67"/>
      <c r="BC205" s="268"/>
      <c r="BD205" s="269"/>
      <c r="BE205" s="270"/>
      <c r="BF205" s="271"/>
      <c r="BG205" s="272"/>
      <c r="BH205" s="272"/>
      <c r="BI205" s="272"/>
      <c r="BJ205" s="273"/>
    </row>
    <row r="206" spans="2:62" ht="20.25" customHeight="1" x14ac:dyDescent="0.4">
      <c r="B206" s="281"/>
      <c r="C206" s="315"/>
      <c r="D206" s="316"/>
      <c r="E206" s="195"/>
      <c r="F206" s="196">
        <f>C205</f>
        <v>0</v>
      </c>
      <c r="G206" s="195"/>
      <c r="H206" s="196">
        <f>I205</f>
        <v>0</v>
      </c>
      <c r="I206" s="317"/>
      <c r="J206" s="318"/>
      <c r="K206" s="319"/>
      <c r="L206" s="320"/>
      <c r="M206" s="320"/>
      <c r="N206" s="316"/>
      <c r="O206" s="264"/>
      <c r="P206" s="265"/>
      <c r="Q206" s="265"/>
      <c r="R206" s="265"/>
      <c r="S206" s="266"/>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312">
        <f>IF($BE$3="４週",SUM(W206:AX206),IF($BE$3="暦月",SUM(W206:BA206),""))</f>
        <v>0</v>
      </c>
      <c r="BC206" s="313"/>
      <c r="BD206" s="314">
        <f>IF($BE$3="４週",BB206/4,IF($BE$3="暦月",(BB206/($BE$8/7)),""))</f>
        <v>0</v>
      </c>
      <c r="BE206" s="313"/>
      <c r="BF206" s="309"/>
      <c r="BG206" s="310"/>
      <c r="BH206" s="310"/>
      <c r="BI206" s="310"/>
      <c r="BJ206" s="311"/>
    </row>
    <row r="207" spans="2:62" ht="20.25" customHeight="1" x14ac:dyDescent="0.4">
      <c r="B207" s="280">
        <f>B205+1</f>
        <v>96</v>
      </c>
      <c r="C207" s="282"/>
      <c r="D207" s="283"/>
      <c r="E207" s="162"/>
      <c r="F207" s="163"/>
      <c r="G207" s="162"/>
      <c r="H207" s="163"/>
      <c r="I207" s="285"/>
      <c r="J207" s="286"/>
      <c r="K207" s="287"/>
      <c r="L207" s="288"/>
      <c r="M207" s="288"/>
      <c r="N207" s="283"/>
      <c r="O207" s="264"/>
      <c r="P207" s="265"/>
      <c r="Q207" s="265"/>
      <c r="R207" s="265"/>
      <c r="S207" s="266"/>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67"/>
      <c r="BC207" s="268"/>
      <c r="BD207" s="269"/>
      <c r="BE207" s="270"/>
      <c r="BF207" s="271"/>
      <c r="BG207" s="272"/>
      <c r="BH207" s="272"/>
      <c r="BI207" s="272"/>
      <c r="BJ207" s="273"/>
    </row>
    <row r="208" spans="2:62" ht="20.25" customHeight="1" x14ac:dyDescent="0.4">
      <c r="B208" s="281"/>
      <c r="C208" s="315"/>
      <c r="D208" s="316"/>
      <c r="E208" s="195"/>
      <c r="F208" s="196">
        <f>C207</f>
        <v>0</v>
      </c>
      <c r="G208" s="195"/>
      <c r="H208" s="196">
        <f>I207</f>
        <v>0</v>
      </c>
      <c r="I208" s="317"/>
      <c r="J208" s="318"/>
      <c r="K208" s="319"/>
      <c r="L208" s="320"/>
      <c r="M208" s="320"/>
      <c r="N208" s="316"/>
      <c r="O208" s="264"/>
      <c r="P208" s="265"/>
      <c r="Q208" s="265"/>
      <c r="R208" s="265"/>
      <c r="S208" s="266"/>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312">
        <f>IF($BE$3="４週",SUM(W208:AX208),IF($BE$3="暦月",SUM(W208:BA208),""))</f>
        <v>0</v>
      </c>
      <c r="BC208" s="313"/>
      <c r="BD208" s="314">
        <f>IF($BE$3="４週",BB208/4,IF($BE$3="暦月",(BB208/($BE$8/7)),""))</f>
        <v>0</v>
      </c>
      <c r="BE208" s="313"/>
      <c r="BF208" s="309"/>
      <c r="BG208" s="310"/>
      <c r="BH208" s="310"/>
      <c r="BI208" s="310"/>
      <c r="BJ208" s="311"/>
    </row>
    <row r="209" spans="2:62" ht="20.25" customHeight="1" x14ac:dyDescent="0.4">
      <c r="B209" s="280">
        <f>B207+1</f>
        <v>97</v>
      </c>
      <c r="C209" s="282"/>
      <c r="D209" s="283"/>
      <c r="E209" s="162"/>
      <c r="F209" s="163"/>
      <c r="G209" s="162"/>
      <c r="H209" s="163"/>
      <c r="I209" s="285"/>
      <c r="J209" s="286"/>
      <c r="K209" s="287"/>
      <c r="L209" s="288"/>
      <c r="M209" s="288"/>
      <c r="N209" s="283"/>
      <c r="O209" s="264"/>
      <c r="P209" s="265"/>
      <c r="Q209" s="265"/>
      <c r="R209" s="265"/>
      <c r="S209" s="266"/>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67"/>
      <c r="BC209" s="268"/>
      <c r="BD209" s="269"/>
      <c r="BE209" s="270"/>
      <c r="BF209" s="271"/>
      <c r="BG209" s="272"/>
      <c r="BH209" s="272"/>
      <c r="BI209" s="272"/>
      <c r="BJ209" s="273"/>
    </row>
    <row r="210" spans="2:62" ht="20.25" customHeight="1" x14ac:dyDescent="0.4">
      <c r="B210" s="281"/>
      <c r="C210" s="315"/>
      <c r="D210" s="316"/>
      <c r="E210" s="195"/>
      <c r="F210" s="196">
        <f>C209</f>
        <v>0</v>
      </c>
      <c r="G210" s="195"/>
      <c r="H210" s="196">
        <f>I209</f>
        <v>0</v>
      </c>
      <c r="I210" s="317"/>
      <c r="J210" s="318"/>
      <c r="K210" s="319"/>
      <c r="L210" s="320"/>
      <c r="M210" s="320"/>
      <c r="N210" s="316"/>
      <c r="O210" s="264"/>
      <c r="P210" s="265"/>
      <c r="Q210" s="265"/>
      <c r="R210" s="265"/>
      <c r="S210" s="266"/>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312">
        <f>IF($BE$3="４週",SUM(W210:AX210),IF($BE$3="暦月",SUM(W210:BA210),""))</f>
        <v>0</v>
      </c>
      <c r="BC210" s="313"/>
      <c r="BD210" s="314">
        <f>IF($BE$3="４週",BB210/4,IF($BE$3="暦月",(BB210/($BE$8/7)),""))</f>
        <v>0</v>
      </c>
      <c r="BE210" s="313"/>
      <c r="BF210" s="309"/>
      <c r="BG210" s="310"/>
      <c r="BH210" s="310"/>
      <c r="BI210" s="310"/>
      <c r="BJ210" s="311"/>
    </row>
    <row r="211" spans="2:62" ht="20.25" customHeight="1" x14ac:dyDescent="0.4">
      <c r="B211" s="280">
        <f>B209+1</f>
        <v>98</v>
      </c>
      <c r="C211" s="282"/>
      <c r="D211" s="283"/>
      <c r="E211" s="162"/>
      <c r="F211" s="163"/>
      <c r="G211" s="162"/>
      <c r="H211" s="163"/>
      <c r="I211" s="285"/>
      <c r="J211" s="286"/>
      <c r="K211" s="287"/>
      <c r="L211" s="288"/>
      <c r="M211" s="288"/>
      <c r="N211" s="283"/>
      <c r="O211" s="264"/>
      <c r="P211" s="265"/>
      <c r="Q211" s="265"/>
      <c r="R211" s="265"/>
      <c r="S211" s="266"/>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67"/>
      <c r="BC211" s="268"/>
      <c r="BD211" s="269"/>
      <c r="BE211" s="270"/>
      <c r="BF211" s="271"/>
      <c r="BG211" s="272"/>
      <c r="BH211" s="272"/>
      <c r="BI211" s="272"/>
      <c r="BJ211" s="273"/>
    </row>
    <row r="212" spans="2:62" ht="20.25" customHeight="1" x14ac:dyDescent="0.4">
      <c r="B212" s="281"/>
      <c r="C212" s="315"/>
      <c r="D212" s="316"/>
      <c r="E212" s="195"/>
      <c r="F212" s="196">
        <f>C211</f>
        <v>0</v>
      </c>
      <c r="G212" s="195"/>
      <c r="H212" s="196">
        <f>I211</f>
        <v>0</v>
      </c>
      <c r="I212" s="317"/>
      <c r="J212" s="318"/>
      <c r="K212" s="319"/>
      <c r="L212" s="320"/>
      <c r="M212" s="320"/>
      <c r="N212" s="316"/>
      <c r="O212" s="264"/>
      <c r="P212" s="265"/>
      <c r="Q212" s="265"/>
      <c r="R212" s="265"/>
      <c r="S212" s="266"/>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312">
        <f>IF($BE$3="４週",SUM(W212:AX212),IF($BE$3="暦月",SUM(W212:BA212),""))</f>
        <v>0</v>
      </c>
      <c r="BC212" s="313"/>
      <c r="BD212" s="314">
        <f>IF($BE$3="４週",BB212/4,IF($BE$3="暦月",(BB212/($BE$8/7)),""))</f>
        <v>0</v>
      </c>
      <c r="BE212" s="313"/>
      <c r="BF212" s="309"/>
      <c r="BG212" s="310"/>
      <c r="BH212" s="310"/>
      <c r="BI212" s="310"/>
      <c r="BJ212" s="311"/>
    </row>
    <row r="213" spans="2:62" ht="20.25" customHeight="1" x14ac:dyDescent="0.4">
      <c r="B213" s="280">
        <f>B211+1</f>
        <v>99</v>
      </c>
      <c r="C213" s="282"/>
      <c r="D213" s="283"/>
      <c r="E213" s="162"/>
      <c r="F213" s="163"/>
      <c r="G213" s="162"/>
      <c r="H213" s="163"/>
      <c r="I213" s="285"/>
      <c r="J213" s="286"/>
      <c r="K213" s="287"/>
      <c r="L213" s="288"/>
      <c r="M213" s="288"/>
      <c r="N213" s="283"/>
      <c r="O213" s="264"/>
      <c r="P213" s="265"/>
      <c r="Q213" s="265"/>
      <c r="R213" s="265"/>
      <c r="S213" s="266"/>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67"/>
      <c r="BC213" s="268"/>
      <c r="BD213" s="269"/>
      <c r="BE213" s="270"/>
      <c r="BF213" s="271"/>
      <c r="BG213" s="272"/>
      <c r="BH213" s="272"/>
      <c r="BI213" s="272"/>
      <c r="BJ213" s="273"/>
    </row>
    <row r="214" spans="2:62" ht="20.25" customHeight="1" x14ac:dyDescent="0.4">
      <c r="B214" s="281"/>
      <c r="C214" s="315"/>
      <c r="D214" s="316"/>
      <c r="E214" s="195"/>
      <c r="F214" s="196">
        <f>C213</f>
        <v>0</v>
      </c>
      <c r="G214" s="195"/>
      <c r="H214" s="196">
        <f>I213</f>
        <v>0</v>
      </c>
      <c r="I214" s="317"/>
      <c r="J214" s="318"/>
      <c r="K214" s="319"/>
      <c r="L214" s="320"/>
      <c r="M214" s="320"/>
      <c r="N214" s="316"/>
      <c r="O214" s="264"/>
      <c r="P214" s="265"/>
      <c r="Q214" s="265"/>
      <c r="R214" s="265"/>
      <c r="S214" s="266"/>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312">
        <f>IF($BE$3="４週",SUM(W214:AX214),IF($BE$3="暦月",SUM(W214:BA214),""))</f>
        <v>0</v>
      </c>
      <c r="BC214" s="313"/>
      <c r="BD214" s="314">
        <f>IF($BE$3="４週",BB214/4,IF($BE$3="暦月",(BB214/($BE$8/7)),""))</f>
        <v>0</v>
      </c>
      <c r="BE214" s="313"/>
      <c r="BF214" s="309"/>
      <c r="BG214" s="310"/>
      <c r="BH214" s="310"/>
      <c r="BI214" s="310"/>
      <c r="BJ214" s="311"/>
    </row>
    <row r="215" spans="2:62" ht="20.25" customHeight="1" x14ac:dyDescent="0.4">
      <c r="B215" s="321">
        <f>B213+1</f>
        <v>100</v>
      </c>
      <c r="C215" s="282"/>
      <c r="D215" s="283"/>
      <c r="E215" s="164"/>
      <c r="F215" s="165"/>
      <c r="G215" s="164"/>
      <c r="H215" s="165"/>
      <c r="I215" s="285"/>
      <c r="J215" s="286"/>
      <c r="K215" s="287"/>
      <c r="L215" s="288"/>
      <c r="M215" s="288"/>
      <c r="N215" s="283"/>
      <c r="O215" s="264"/>
      <c r="P215" s="265"/>
      <c r="Q215" s="265"/>
      <c r="R215" s="265"/>
      <c r="S215" s="266"/>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67"/>
      <c r="BC215" s="268"/>
      <c r="BD215" s="269"/>
      <c r="BE215" s="270"/>
      <c r="BF215" s="271"/>
      <c r="BG215" s="272"/>
      <c r="BH215" s="272"/>
      <c r="BI215" s="272"/>
      <c r="BJ215" s="273"/>
    </row>
    <row r="216" spans="2:62" ht="20.25" customHeight="1" thickBot="1" x14ac:dyDescent="0.45">
      <c r="B216" s="322"/>
      <c r="C216" s="323"/>
      <c r="D216" s="324"/>
      <c r="E216" s="179"/>
      <c r="F216" s="180">
        <f>C215</f>
        <v>0</v>
      </c>
      <c r="G216" s="179"/>
      <c r="H216" s="180">
        <f>I215</f>
        <v>0</v>
      </c>
      <c r="I216" s="325"/>
      <c r="J216" s="326"/>
      <c r="K216" s="327"/>
      <c r="L216" s="328"/>
      <c r="M216" s="328"/>
      <c r="N216" s="324"/>
      <c r="O216" s="335"/>
      <c r="P216" s="336"/>
      <c r="Q216" s="336"/>
      <c r="R216" s="336"/>
      <c r="S216" s="337"/>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41">
        <f>IF($BE$3="４週",SUM(W216:AX216),IF($BE$3="暦月",SUM(W216:BA216),""))</f>
        <v>0</v>
      </c>
      <c r="BC216" s="342"/>
      <c r="BD216" s="343">
        <f>IF($BE$3="４週",BB216/4,IF($BE$3="暦月",(BB216/($BE$8/7)),""))</f>
        <v>0</v>
      </c>
      <c r="BE216" s="342"/>
      <c r="BF216" s="338"/>
      <c r="BG216" s="339"/>
      <c r="BH216" s="339"/>
      <c r="BI216" s="339"/>
      <c r="BJ216" s="340"/>
    </row>
    <row r="217" spans="2:62" ht="20.25" customHeight="1" x14ac:dyDescent="0.4">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329"/>
      <c r="BG219" s="329"/>
      <c r="BH219" s="329"/>
      <c r="BI219" s="329"/>
      <c r="BJ219" s="208"/>
    </row>
    <row r="220" spans="2:62" ht="20.25" customHeight="1" x14ac:dyDescent="0.4">
      <c r="B220" s="48"/>
      <c r="C220" s="68"/>
      <c r="D220" s="68"/>
      <c r="E220" s="68"/>
      <c r="F220" s="68"/>
      <c r="G220" s="68"/>
      <c r="H220" s="68"/>
      <c r="I220" s="123"/>
      <c r="J220" s="124"/>
      <c r="K220" s="330" t="s">
        <v>117</v>
      </c>
      <c r="L220" s="330"/>
      <c r="M220" s="330" t="s">
        <v>118</v>
      </c>
      <c r="N220" s="330"/>
      <c r="O220" s="330"/>
      <c r="P220" s="330"/>
      <c r="Q220" s="124"/>
      <c r="R220" s="332" t="s">
        <v>119</v>
      </c>
      <c r="S220" s="332"/>
      <c r="T220" s="332"/>
      <c r="U220" s="332"/>
      <c r="V220" s="128"/>
      <c r="W220" s="129" t="s">
        <v>120</v>
      </c>
      <c r="X220" s="129"/>
      <c r="Y220" s="2"/>
      <c r="Z220" s="126"/>
      <c r="AA220" s="330" t="s">
        <v>117</v>
      </c>
      <c r="AB220" s="330"/>
      <c r="AC220" s="330" t="s">
        <v>118</v>
      </c>
      <c r="AD220" s="330"/>
      <c r="AE220" s="330"/>
      <c r="AF220" s="330"/>
      <c r="AG220" s="124"/>
      <c r="AH220" s="332" t="s">
        <v>119</v>
      </c>
      <c r="AI220" s="332"/>
      <c r="AJ220" s="332"/>
      <c r="AK220" s="332"/>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333"/>
      <c r="BG220" s="333"/>
      <c r="BH220" s="333"/>
      <c r="BI220" s="333"/>
      <c r="BJ220" s="208"/>
    </row>
    <row r="221" spans="2:62" ht="20.25" customHeight="1" x14ac:dyDescent="0.4">
      <c r="B221" s="48"/>
      <c r="C221" s="68"/>
      <c r="D221" s="68"/>
      <c r="E221" s="68"/>
      <c r="F221" s="68"/>
      <c r="G221" s="68"/>
      <c r="H221" s="68"/>
      <c r="I221" s="123"/>
      <c r="J221" s="124"/>
      <c r="K221" s="331"/>
      <c r="L221" s="331"/>
      <c r="M221" s="331" t="s">
        <v>121</v>
      </c>
      <c r="N221" s="331"/>
      <c r="O221" s="331" t="s">
        <v>122</v>
      </c>
      <c r="P221" s="331"/>
      <c r="Q221" s="124"/>
      <c r="R221" s="331" t="s">
        <v>121</v>
      </c>
      <c r="S221" s="331"/>
      <c r="T221" s="331" t="s">
        <v>122</v>
      </c>
      <c r="U221" s="331"/>
      <c r="V221" s="128"/>
      <c r="W221" s="129" t="s">
        <v>123</v>
      </c>
      <c r="X221" s="129"/>
      <c r="Y221" s="2"/>
      <c r="Z221" s="126"/>
      <c r="AA221" s="331"/>
      <c r="AB221" s="331"/>
      <c r="AC221" s="331" t="s">
        <v>121</v>
      </c>
      <c r="AD221" s="331"/>
      <c r="AE221" s="331" t="s">
        <v>122</v>
      </c>
      <c r="AF221" s="331"/>
      <c r="AG221" s="124"/>
      <c r="AH221" s="331" t="s">
        <v>121</v>
      </c>
      <c r="AI221" s="331"/>
      <c r="AJ221" s="331" t="s">
        <v>122</v>
      </c>
      <c r="AK221" s="331"/>
      <c r="AL221" s="128"/>
      <c r="AM221" s="129" t="s">
        <v>123</v>
      </c>
      <c r="AN221" s="129"/>
      <c r="AO221" s="126"/>
      <c r="AP221" s="126"/>
      <c r="AQ221" s="130" t="s">
        <v>102</v>
      </c>
      <c r="AR221" s="130"/>
      <c r="AS221" s="130"/>
      <c r="AT221" s="130"/>
      <c r="AU221" s="128"/>
      <c r="AV221" s="129" t="s">
        <v>103</v>
      </c>
      <c r="AW221" s="130"/>
      <c r="AX221" s="130"/>
      <c r="AY221" s="130"/>
      <c r="AZ221" s="128"/>
      <c r="BA221" s="331" t="s">
        <v>124</v>
      </c>
      <c r="BB221" s="331"/>
      <c r="BC221" s="331"/>
      <c r="BD221" s="331"/>
      <c r="BE221" s="75"/>
      <c r="BF221" s="355"/>
      <c r="BG221" s="355"/>
      <c r="BH221" s="355"/>
      <c r="BI221" s="355"/>
      <c r="BJ221" s="208"/>
    </row>
    <row r="222" spans="2:62" ht="20.25" customHeight="1" x14ac:dyDescent="0.4">
      <c r="B222" s="48"/>
      <c r="C222" s="68"/>
      <c r="D222" s="68"/>
      <c r="E222" s="68"/>
      <c r="F222" s="68"/>
      <c r="G222" s="68"/>
      <c r="H222" s="68"/>
      <c r="I222" s="123"/>
      <c r="J222" s="124"/>
      <c r="K222" s="349" t="s">
        <v>6</v>
      </c>
      <c r="L222" s="349"/>
      <c r="M222" s="351">
        <f>SUMIFS($BB$17:$BB$216,$F$17:$F$216,"看護職員",$H$17:$H$216,"A")</f>
        <v>0</v>
      </c>
      <c r="N222" s="351"/>
      <c r="O222" s="344">
        <f>SUMIFS($BD$17:$BD$216,$F$17:$F$216,"看護職員",$H$17:$H$216,"A")</f>
        <v>0</v>
      </c>
      <c r="P222" s="344"/>
      <c r="Q222" s="138"/>
      <c r="R222" s="345">
        <v>0</v>
      </c>
      <c r="S222" s="345"/>
      <c r="T222" s="345">
        <v>0</v>
      </c>
      <c r="U222" s="345"/>
      <c r="V222" s="139"/>
      <c r="W222" s="346">
        <v>0</v>
      </c>
      <c r="X222" s="347"/>
      <c r="Y222" s="2"/>
      <c r="Z222" s="126"/>
      <c r="AA222" s="349" t="s">
        <v>6</v>
      </c>
      <c r="AB222" s="349"/>
      <c r="AC222" s="351">
        <f>SUMIFS($BB$17:$BB$216,$F$17:$F$216,"介護職員",$H$17:$H$216,"A")</f>
        <v>0</v>
      </c>
      <c r="AD222" s="351"/>
      <c r="AE222" s="344">
        <f>SUMIFS($BD$17:$BD$216,$F$17:$F$216,"介護職員",$H$17:$H$216,"A")</f>
        <v>0</v>
      </c>
      <c r="AF222" s="344"/>
      <c r="AG222" s="138"/>
      <c r="AH222" s="345">
        <v>0</v>
      </c>
      <c r="AI222" s="345"/>
      <c r="AJ222" s="345">
        <v>0</v>
      </c>
      <c r="AK222" s="345"/>
      <c r="AL222" s="139"/>
      <c r="AM222" s="346">
        <v>0</v>
      </c>
      <c r="AN222" s="347"/>
      <c r="AO222" s="126"/>
      <c r="AP222" s="126"/>
      <c r="AQ222" s="348">
        <f>U236</f>
        <v>0</v>
      </c>
      <c r="AR222" s="349"/>
      <c r="AS222" s="349"/>
      <c r="AT222" s="349"/>
      <c r="AU222" s="205" t="s">
        <v>138</v>
      </c>
      <c r="AV222" s="348">
        <f>AK236</f>
        <v>0</v>
      </c>
      <c r="AW222" s="350"/>
      <c r="AX222" s="350"/>
      <c r="AY222" s="350"/>
      <c r="AZ222" s="205" t="s">
        <v>132</v>
      </c>
      <c r="BA222" s="334">
        <f>ROUNDDOWN(AQ222+AV222,1)</f>
        <v>0</v>
      </c>
      <c r="BB222" s="334"/>
      <c r="BC222" s="334"/>
      <c r="BD222" s="334"/>
      <c r="BE222" s="75"/>
      <c r="BF222" s="78"/>
      <c r="BG222" s="78"/>
      <c r="BH222" s="78"/>
      <c r="BI222" s="78"/>
      <c r="BJ222" s="208"/>
    </row>
    <row r="223" spans="2:62" ht="20.25" customHeight="1" x14ac:dyDescent="0.4">
      <c r="B223" s="48"/>
      <c r="C223" s="68"/>
      <c r="D223" s="68"/>
      <c r="E223" s="68"/>
      <c r="F223" s="68"/>
      <c r="G223" s="68"/>
      <c r="H223" s="68"/>
      <c r="I223" s="123"/>
      <c r="J223" s="124"/>
      <c r="K223" s="349" t="s">
        <v>7</v>
      </c>
      <c r="L223" s="349"/>
      <c r="M223" s="351">
        <f>SUMIFS($BB$17:$BB$216,$F$17:$F$216,"看護職員",$H$17:$H$216,"B")</f>
        <v>0</v>
      </c>
      <c r="N223" s="351"/>
      <c r="O223" s="344">
        <f>SUMIFS($BD$17:$BD$216,$F$17:$F$216,"看護職員",$H$17:$H$216,"B")</f>
        <v>0</v>
      </c>
      <c r="P223" s="344"/>
      <c r="Q223" s="138"/>
      <c r="R223" s="345">
        <v>0</v>
      </c>
      <c r="S223" s="345"/>
      <c r="T223" s="345">
        <v>0</v>
      </c>
      <c r="U223" s="345"/>
      <c r="V223" s="139"/>
      <c r="W223" s="346">
        <v>0</v>
      </c>
      <c r="X223" s="347"/>
      <c r="Y223" s="2"/>
      <c r="Z223" s="126"/>
      <c r="AA223" s="349" t="s">
        <v>7</v>
      </c>
      <c r="AB223" s="349"/>
      <c r="AC223" s="351">
        <f>SUMIFS($BB$17:$BB$216,$F$17:$F$216,"介護職員",$H$17:$H$216,"B")</f>
        <v>0</v>
      </c>
      <c r="AD223" s="351"/>
      <c r="AE223" s="344">
        <f>SUMIFS($BD$17:$BD$216,$F$17:$F$216,"介護職員",$H$17:$H$216,"B")</f>
        <v>0</v>
      </c>
      <c r="AF223" s="344"/>
      <c r="AG223" s="138"/>
      <c r="AH223" s="345">
        <v>0</v>
      </c>
      <c r="AI223" s="345"/>
      <c r="AJ223" s="345">
        <v>0</v>
      </c>
      <c r="AK223" s="345"/>
      <c r="AL223" s="139"/>
      <c r="AM223" s="346">
        <v>0</v>
      </c>
      <c r="AN223" s="347"/>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
      <c r="B224" s="48"/>
      <c r="C224" s="68"/>
      <c r="D224" s="68"/>
      <c r="E224" s="68"/>
      <c r="F224" s="68"/>
      <c r="G224" s="68"/>
      <c r="H224" s="68"/>
      <c r="I224" s="123"/>
      <c r="J224" s="124"/>
      <c r="K224" s="349" t="s">
        <v>8</v>
      </c>
      <c r="L224" s="349"/>
      <c r="M224" s="351">
        <f>SUMIFS($BB$17:$BB$216,$F$17:$F$216,"看護職員",$H$17:$H$216,"C")</f>
        <v>0</v>
      </c>
      <c r="N224" s="351"/>
      <c r="O224" s="344">
        <f>SUMIFS($BD$17:$BD$216,$F$17:$F$216,"看護職員",$H$17:$H$216,"C")</f>
        <v>0</v>
      </c>
      <c r="P224" s="344"/>
      <c r="Q224" s="138"/>
      <c r="R224" s="345">
        <v>0</v>
      </c>
      <c r="S224" s="345"/>
      <c r="T224" s="352">
        <v>0</v>
      </c>
      <c r="U224" s="352"/>
      <c r="V224" s="139"/>
      <c r="W224" s="353" t="s">
        <v>36</v>
      </c>
      <c r="X224" s="354"/>
      <c r="Y224" s="2"/>
      <c r="Z224" s="126"/>
      <c r="AA224" s="349" t="s">
        <v>8</v>
      </c>
      <c r="AB224" s="349"/>
      <c r="AC224" s="351">
        <f>SUMIFS($BB$17:$BB$216,$F$17:$F$216,"介護職員",$H$17:$H$216,"C")</f>
        <v>0</v>
      </c>
      <c r="AD224" s="351"/>
      <c r="AE224" s="344">
        <f>SUMIFS($BD$17:$BD$216,$F$17:$F$216,"介護職員",$H$17:$H$216,"C")</f>
        <v>0</v>
      </c>
      <c r="AF224" s="344"/>
      <c r="AG224" s="138"/>
      <c r="AH224" s="345">
        <v>0</v>
      </c>
      <c r="AI224" s="345"/>
      <c r="AJ224" s="352">
        <v>0</v>
      </c>
      <c r="AK224" s="352"/>
      <c r="AL224" s="139"/>
      <c r="AM224" s="353" t="s">
        <v>36</v>
      </c>
      <c r="AN224" s="354"/>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
      <c r="B225" s="48"/>
      <c r="C225" s="68"/>
      <c r="D225" s="68"/>
      <c r="E225" s="68"/>
      <c r="F225" s="68"/>
      <c r="G225" s="68"/>
      <c r="H225" s="68"/>
      <c r="I225" s="123"/>
      <c r="J225" s="124"/>
      <c r="K225" s="349" t="s">
        <v>9</v>
      </c>
      <c r="L225" s="349"/>
      <c r="M225" s="351">
        <f>SUMIFS($BB$17:$BB$216,$F$17:$F$216,"看護職員",$H$17:$H$216,"D")</f>
        <v>0</v>
      </c>
      <c r="N225" s="351"/>
      <c r="O225" s="344">
        <f>SUMIFS($BD$17:$BD$216,$F$17:$F$216,"看護職員",$H$17:$H$216,"D")</f>
        <v>0</v>
      </c>
      <c r="P225" s="344"/>
      <c r="Q225" s="138"/>
      <c r="R225" s="345">
        <v>0</v>
      </c>
      <c r="S225" s="345"/>
      <c r="T225" s="352">
        <v>0</v>
      </c>
      <c r="U225" s="352"/>
      <c r="V225" s="139"/>
      <c r="W225" s="353" t="s">
        <v>36</v>
      </c>
      <c r="X225" s="354"/>
      <c r="Y225" s="2"/>
      <c r="Z225" s="126"/>
      <c r="AA225" s="349" t="s">
        <v>9</v>
      </c>
      <c r="AB225" s="349"/>
      <c r="AC225" s="351">
        <f>SUMIFS($BB$17:$BB$216,$F$17:$F$216,"介護職員",$H$17:$H$216,"D")</f>
        <v>0</v>
      </c>
      <c r="AD225" s="351"/>
      <c r="AE225" s="344">
        <f>SUMIFS($BD$17:$BD$216,$F$17:$F$216,"介護職員",$H$17:$H$216,"D")</f>
        <v>0</v>
      </c>
      <c r="AF225" s="344"/>
      <c r="AG225" s="138"/>
      <c r="AH225" s="345">
        <v>0</v>
      </c>
      <c r="AI225" s="345"/>
      <c r="AJ225" s="352">
        <v>0</v>
      </c>
      <c r="AK225" s="352"/>
      <c r="AL225" s="139"/>
      <c r="AM225" s="353" t="s">
        <v>36</v>
      </c>
      <c r="AN225" s="354"/>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
      <c r="B226" s="48"/>
      <c r="C226" s="68"/>
      <c r="D226" s="68"/>
      <c r="E226" s="68"/>
      <c r="F226" s="68"/>
      <c r="G226" s="68"/>
      <c r="H226" s="68"/>
      <c r="I226" s="123"/>
      <c r="J226" s="124"/>
      <c r="K226" s="349" t="s">
        <v>124</v>
      </c>
      <c r="L226" s="349"/>
      <c r="M226" s="351">
        <f>SUM(M222:N225)</f>
        <v>0</v>
      </c>
      <c r="N226" s="351"/>
      <c r="O226" s="344">
        <f>SUM(O222:P225)</f>
        <v>0</v>
      </c>
      <c r="P226" s="344"/>
      <c r="Q226" s="138"/>
      <c r="R226" s="351">
        <f>SUM(R222:S225)</f>
        <v>0</v>
      </c>
      <c r="S226" s="351"/>
      <c r="T226" s="344">
        <f>SUM(T222:U225)</f>
        <v>0</v>
      </c>
      <c r="U226" s="344"/>
      <c r="V226" s="139"/>
      <c r="W226" s="363">
        <f>SUM(W222:X223)</f>
        <v>0</v>
      </c>
      <c r="X226" s="364"/>
      <c r="Y226" s="2"/>
      <c r="Z226" s="126"/>
      <c r="AA226" s="349" t="s">
        <v>124</v>
      </c>
      <c r="AB226" s="349"/>
      <c r="AC226" s="351">
        <f>SUM(AC222:AD225)</f>
        <v>0</v>
      </c>
      <c r="AD226" s="351"/>
      <c r="AE226" s="344">
        <f>SUM(AE222:AF225)</f>
        <v>0</v>
      </c>
      <c r="AF226" s="344"/>
      <c r="AG226" s="138"/>
      <c r="AH226" s="351">
        <f>SUM(AH222:AI225)</f>
        <v>0</v>
      </c>
      <c r="AI226" s="351"/>
      <c r="AJ226" s="344">
        <f>SUM(AJ222:AK225)</f>
        <v>0</v>
      </c>
      <c r="AK226" s="344"/>
      <c r="AL226" s="139"/>
      <c r="AM226" s="363">
        <f>SUM(AM222:AN223)</f>
        <v>0</v>
      </c>
      <c r="AN226" s="364"/>
      <c r="AO226" s="126"/>
      <c r="AP226" s="126"/>
      <c r="AQ226" s="349" t="s">
        <v>4</v>
      </c>
      <c r="AR226" s="349"/>
      <c r="AS226" s="349" t="s">
        <v>5</v>
      </c>
      <c r="AT226" s="349"/>
      <c r="AU226" s="349"/>
      <c r="AV226" s="349"/>
      <c r="AW226" s="126"/>
      <c r="AX226" s="126"/>
      <c r="AY226" s="126"/>
      <c r="AZ226" s="126"/>
      <c r="BA226" s="126"/>
      <c r="BB226" s="126"/>
      <c r="BC226" s="126"/>
      <c r="BD226" s="127"/>
      <c r="BE226" s="75"/>
      <c r="BF226" s="208"/>
      <c r="BG226" s="208"/>
      <c r="BH226" s="208"/>
      <c r="BI226" s="208"/>
      <c r="BJ226" s="208"/>
    </row>
    <row r="227" spans="2:62" ht="20.25" customHeight="1" x14ac:dyDescent="0.4">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349" t="s">
        <v>6</v>
      </c>
      <c r="AR227" s="349"/>
      <c r="AS227" s="349" t="s">
        <v>94</v>
      </c>
      <c r="AT227" s="349"/>
      <c r="AU227" s="349"/>
      <c r="AV227" s="349"/>
      <c r="AW227" s="126"/>
      <c r="AX227" s="126"/>
      <c r="AY227" s="126"/>
      <c r="AZ227" s="126"/>
      <c r="BA227" s="126"/>
      <c r="BB227" s="126"/>
      <c r="BC227" s="126"/>
      <c r="BD227" s="127"/>
      <c r="BE227" s="75"/>
      <c r="BF227" s="208"/>
      <c r="BG227" s="208"/>
      <c r="BH227" s="208"/>
      <c r="BI227" s="208"/>
      <c r="BJ227" s="208"/>
    </row>
    <row r="228" spans="2:62" ht="20.25" customHeight="1" x14ac:dyDescent="0.4">
      <c r="B228" s="48"/>
      <c r="C228" s="68"/>
      <c r="D228" s="68"/>
      <c r="E228" s="68"/>
      <c r="F228" s="68"/>
      <c r="G228" s="68"/>
      <c r="H228" s="68"/>
      <c r="I228" s="123"/>
      <c r="J228" s="123"/>
      <c r="K228" s="125" t="s">
        <v>127</v>
      </c>
      <c r="L228" s="124"/>
      <c r="M228" s="124"/>
      <c r="N228" s="124"/>
      <c r="O228" s="124"/>
      <c r="P228" s="124"/>
      <c r="Q228" s="159" t="s">
        <v>199</v>
      </c>
      <c r="R228" s="359" t="s">
        <v>200</v>
      </c>
      <c r="S228" s="360"/>
      <c r="T228" s="136"/>
      <c r="U228" s="136"/>
      <c r="V228" s="124"/>
      <c r="W228" s="124"/>
      <c r="X228" s="124"/>
      <c r="Y228" s="126"/>
      <c r="Z228" s="126"/>
      <c r="AA228" s="125" t="s">
        <v>127</v>
      </c>
      <c r="AB228" s="124"/>
      <c r="AC228" s="124"/>
      <c r="AD228" s="124"/>
      <c r="AE228" s="124"/>
      <c r="AF228" s="124"/>
      <c r="AG228" s="159" t="s">
        <v>199</v>
      </c>
      <c r="AH228" s="361" t="str">
        <f>R228</f>
        <v>週</v>
      </c>
      <c r="AI228" s="362"/>
      <c r="AJ228" s="136"/>
      <c r="AK228" s="136"/>
      <c r="AL228" s="124"/>
      <c r="AM228" s="124"/>
      <c r="AN228" s="124"/>
      <c r="AO228" s="126"/>
      <c r="AP228" s="126"/>
      <c r="AQ228" s="349" t="s">
        <v>7</v>
      </c>
      <c r="AR228" s="349"/>
      <c r="AS228" s="349" t="s">
        <v>95</v>
      </c>
      <c r="AT228" s="349"/>
      <c r="AU228" s="349"/>
      <c r="AV228" s="349"/>
      <c r="AW228" s="126"/>
      <c r="AX228" s="126"/>
      <c r="AY228" s="126"/>
      <c r="AZ228" s="126"/>
      <c r="BA228" s="126"/>
      <c r="BB228" s="126"/>
      <c r="BC228" s="126"/>
      <c r="BD228" s="127"/>
      <c r="BE228" s="75"/>
      <c r="BF228" s="208"/>
      <c r="BG228" s="208"/>
      <c r="BH228" s="208"/>
      <c r="BI228" s="208"/>
      <c r="BJ228" s="208"/>
    </row>
    <row r="229" spans="2:62" ht="20.25" customHeight="1" x14ac:dyDescent="0.4">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349" t="s">
        <v>8</v>
      </c>
      <c r="AR229" s="349"/>
      <c r="AS229" s="349" t="s">
        <v>96</v>
      </c>
      <c r="AT229" s="349"/>
      <c r="AU229" s="349"/>
      <c r="AV229" s="349"/>
      <c r="AW229" s="126"/>
      <c r="AX229" s="126"/>
      <c r="AY229" s="126"/>
      <c r="AZ229" s="126"/>
      <c r="BA229" s="126"/>
      <c r="BB229" s="126"/>
      <c r="BC229" s="126"/>
      <c r="BD229" s="127"/>
      <c r="BE229" s="75"/>
      <c r="BF229" s="208"/>
      <c r="BG229" s="208"/>
      <c r="BH229" s="208"/>
      <c r="BI229" s="208"/>
      <c r="BJ229" s="208"/>
    </row>
    <row r="230" spans="2:62" ht="20.25" customHeight="1" x14ac:dyDescent="0.4">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349" t="s">
        <v>9</v>
      </c>
      <c r="AR230" s="349"/>
      <c r="AS230" s="349" t="s">
        <v>142</v>
      </c>
      <c r="AT230" s="349"/>
      <c r="AU230" s="349"/>
      <c r="AV230" s="349"/>
      <c r="AW230" s="126"/>
      <c r="AX230" s="126"/>
      <c r="AY230" s="126"/>
      <c r="AZ230" s="126"/>
      <c r="BA230" s="126"/>
      <c r="BB230" s="126"/>
      <c r="BC230" s="126"/>
      <c r="BD230" s="127"/>
      <c r="BE230" s="75"/>
      <c r="BF230" s="208"/>
      <c r="BG230" s="208"/>
      <c r="BH230" s="208"/>
      <c r="BI230" s="208"/>
      <c r="BJ230" s="208"/>
    </row>
    <row r="231" spans="2:62" ht="20.25" customHeight="1" x14ac:dyDescent="0.4">
      <c r="I231" s="2"/>
      <c r="J231" s="2"/>
      <c r="K231" s="365">
        <f>IF($R$228="週",T226,R226)</f>
        <v>0</v>
      </c>
      <c r="L231" s="365"/>
      <c r="M231" s="365"/>
      <c r="N231" s="365"/>
      <c r="O231" s="205" t="s">
        <v>131</v>
      </c>
      <c r="P231" s="349">
        <f>IF($R$228="週",$BA$6,$BE$6)</f>
        <v>40</v>
      </c>
      <c r="Q231" s="349"/>
      <c r="R231" s="349"/>
      <c r="S231" s="349"/>
      <c r="T231" s="205" t="s">
        <v>132</v>
      </c>
      <c r="U231" s="356">
        <f>ROUNDDOWN(K231/P231,1)</f>
        <v>0</v>
      </c>
      <c r="V231" s="356"/>
      <c r="W231" s="356"/>
      <c r="X231" s="356"/>
      <c r="Y231" s="2"/>
      <c r="Z231" s="2"/>
      <c r="AA231" s="365">
        <f>IF($AH$228="週",AJ226,AH226)</f>
        <v>0</v>
      </c>
      <c r="AB231" s="365"/>
      <c r="AC231" s="365"/>
      <c r="AD231" s="365"/>
      <c r="AE231" s="205" t="s">
        <v>131</v>
      </c>
      <c r="AF231" s="349">
        <f>IF($AH$228="週",$BA$6,$BE$6)</f>
        <v>40</v>
      </c>
      <c r="AG231" s="349"/>
      <c r="AH231" s="349"/>
      <c r="AI231" s="349"/>
      <c r="AJ231" s="205" t="s">
        <v>132</v>
      </c>
      <c r="AK231" s="356">
        <f>ROUNDDOWN(AA231/AF231,1)</f>
        <v>0</v>
      </c>
      <c r="AL231" s="356"/>
      <c r="AM231" s="356"/>
      <c r="AN231" s="356"/>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4" t="s">
        <v>120</v>
      </c>
      <c r="L234" s="124"/>
      <c r="M234" s="124"/>
      <c r="N234" s="124"/>
      <c r="O234" s="124"/>
      <c r="P234" s="124"/>
      <c r="Q234" s="124"/>
      <c r="R234" s="124"/>
      <c r="S234" s="124"/>
      <c r="T234" s="125"/>
      <c r="U234" s="330"/>
      <c r="V234" s="330"/>
      <c r="W234" s="330"/>
      <c r="X234" s="330"/>
      <c r="Y234" s="2"/>
      <c r="Z234" s="2"/>
      <c r="AA234" s="124" t="s">
        <v>120</v>
      </c>
      <c r="AB234" s="124"/>
      <c r="AC234" s="124"/>
      <c r="AD234" s="124"/>
      <c r="AE234" s="124"/>
      <c r="AF234" s="124"/>
      <c r="AG234" s="124"/>
      <c r="AH234" s="124"/>
      <c r="AI234" s="124"/>
      <c r="AJ234" s="125"/>
      <c r="AK234" s="330"/>
      <c r="AL234" s="330"/>
      <c r="AM234" s="330"/>
      <c r="AN234" s="330"/>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8" t="s">
        <v>134</v>
      </c>
      <c r="L235" s="128"/>
      <c r="M235" s="128"/>
      <c r="N235" s="128"/>
      <c r="O235" s="128"/>
      <c r="P235" s="124" t="s">
        <v>135</v>
      </c>
      <c r="Q235" s="128"/>
      <c r="R235" s="128"/>
      <c r="S235" s="128"/>
      <c r="T235" s="128"/>
      <c r="U235" s="331" t="s">
        <v>124</v>
      </c>
      <c r="V235" s="331"/>
      <c r="W235" s="331"/>
      <c r="X235" s="331"/>
      <c r="Y235" s="2"/>
      <c r="Z235" s="2"/>
      <c r="AA235" s="128" t="s">
        <v>134</v>
      </c>
      <c r="AB235" s="128"/>
      <c r="AC235" s="128"/>
      <c r="AD235" s="128"/>
      <c r="AE235" s="128"/>
      <c r="AF235" s="124" t="s">
        <v>135</v>
      </c>
      <c r="AG235" s="128"/>
      <c r="AH235" s="128"/>
      <c r="AI235" s="128"/>
      <c r="AJ235" s="128"/>
      <c r="AK235" s="331" t="s">
        <v>124</v>
      </c>
      <c r="AL235" s="331"/>
      <c r="AM235" s="331"/>
      <c r="AN235" s="331"/>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349">
        <f>W226</f>
        <v>0</v>
      </c>
      <c r="L236" s="349"/>
      <c r="M236" s="349"/>
      <c r="N236" s="349"/>
      <c r="O236" s="205" t="s">
        <v>138</v>
      </c>
      <c r="P236" s="356">
        <f>U231</f>
        <v>0</v>
      </c>
      <c r="Q236" s="356"/>
      <c r="R236" s="356"/>
      <c r="S236" s="356"/>
      <c r="T236" s="205" t="s">
        <v>132</v>
      </c>
      <c r="U236" s="334">
        <f>ROUNDDOWN(K236+P236,1)</f>
        <v>0</v>
      </c>
      <c r="V236" s="334"/>
      <c r="W236" s="334"/>
      <c r="X236" s="334"/>
      <c r="Y236" s="137"/>
      <c r="Z236" s="137"/>
      <c r="AA236" s="357">
        <f>AM226</f>
        <v>0</v>
      </c>
      <c r="AB236" s="357"/>
      <c r="AC236" s="357"/>
      <c r="AD236" s="357"/>
      <c r="AE236" s="135" t="s">
        <v>138</v>
      </c>
      <c r="AF236" s="358">
        <f>AK231</f>
        <v>0</v>
      </c>
      <c r="AG236" s="358"/>
      <c r="AH236" s="358"/>
      <c r="AI236" s="358"/>
      <c r="AJ236" s="135" t="s">
        <v>132</v>
      </c>
      <c r="AK236" s="334">
        <f>ROUNDDOWN(AA236+AF236,1)</f>
        <v>0</v>
      </c>
      <c r="AL236" s="334"/>
      <c r="AM236" s="334"/>
      <c r="AN236" s="334"/>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276" priority="208">
      <formula>OR(#REF!=$B217,#REF!=$B217)</formula>
    </cfRule>
  </conditionalFormatting>
  <conditionalFormatting sqref="Z220 W220:X220 W229:Z229 AO229:BA229 AO220:BA220">
    <cfRule type="expression" dxfId="275" priority="209">
      <formula>OR(#REF!=$B218,#REF!=$B218)</formula>
    </cfRule>
  </conditionalFormatting>
  <conditionalFormatting sqref="AM230:AN230">
    <cfRule type="expression" dxfId="274" priority="206">
      <formula>OR(#REF!=$B217,#REF!=$B217)</formula>
    </cfRule>
  </conditionalFormatting>
  <conditionalFormatting sqref="AM220:AN220 AM229:AN229">
    <cfRule type="expression" dxfId="273" priority="207">
      <formula>OR(#REF!=$B218,#REF!=$B218)</formula>
    </cfRule>
  </conditionalFormatting>
  <conditionalFormatting sqref="BB18:BE18">
    <cfRule type="expression" dxfId="272" priority="205">
      <formula>INDIRECT(ADDRESS(ROW(),COLUMN()))=TRUNC(INDIRECT(ADDRESS(ROW(),COLUMN())))</formula>
    </cfRule>
  </conditionalFormatting>
  <conditionalFormatting sqref="BB20:BE20">
    <cfRule type="expression" dxfId="271" priority="204">
      <formula>INDIRECT(ADDRESS(ROW(),COLUMN()))=TRUNC(INDIRECT(ADDRESS(ROW(),COLUMN())))</formula>
    </cfRule>
  </conditionalFormatting>
  <conditionalFormatting sqref="BB22:BE22">
    <cfRule type="expression" dxfId="270" priority="203">
      <formula>INDIRECT(ADDRESS(ROW(),COLUMN()))=TRUNC(INDIRECT(ADDRESS(ROW(),COLUMN())))</formula>
    </cfRule>
  </conditionalFormatting>
  <conditionalFormatting sqref="BB24:BE24">
    <cfRule type="expression" dxfId="269" priority="202">
      <formula>INDIRECT(ADDRESS(ROW(),COLUMN()))=TRUNC(INDIRECT(ADDRESS(ROW(),COLUMN())))</formula>
    </cfRule>
  </conditionalFormatting>
  <conditionalFormatting sqref="BB26:BE26">
    <cfRule type="expression" dxfId="268" priority="201">
      <formula>INDIRECT(ADDRESS(ROW(),COLUMN()))=TRUNC(INDIRECT(ADDRESS(ROW(),COLUMN())))</formula>
    </cfRule>
  </conditionalFormatting>
  <conditionalFormatting sqref="BB28:BE28">
    <cfRule type="expression" dxfId="267" priority="200">
      <formula>INDIRECT(ADDRESS(ROW(),COLUMN()))=TRUNC(INDIRECT(ADDRESS(ROW(),COLUMN())))</formula>
    </cfRule>
  </conditionalFormatting>
  <conditionalFormatting sqref="BB30:BE30">
    <cfRule type="expression" dxfId="266" priority="199">
      <formula>INDIRECT(ADDRESS(ROW(),COLUMN()))=TRUNC(INDIRECT(ADDRESS(ROW(),COLUMN())))</formula>
    </cfRule>
  </conditionalFormatting>
  <conditionalFormatting sqref="BB32:BE32">
    <cfRule type="expression" dxfId="265" priority="198">
      <formula>INDIRECT(ADDRESS(ROW(),COLUMN()))=TRUNC(INDIRECT(ADDRESS(ROW(),COLUMN())))</formula>
    </cfRule>
  </conditionalFormatting>
  <conditionalFormatting sqref="BB34:BE34">
    <cfRule type="expression" dxfId="264" priority="197">
      <formula>INDIRECT(ADDRESS(ROW(),COLUMN()))=TRUNC(INDIRECT(ADDRESS(ROW(),COLUMN())))</formula>
    </cfRule>
  </conditionalFormatting>
  <conditionalFormatting sqref="BB36:BE36">
    <cfRule type="expression" dxfId="263" priority="196">
      <formula>INDIRECT(ADDRESS(ROW(),COLUMN()))=TRUNC(INDIRECT(ADDRESS(ROW(),COLUMN())))</formula>
    </cfRule>
  </conditionalFormatting>
  <conditionalFormatting sqref="BB38:BE38">
    <cfRule type="expression" dxfId="262" priority="195">
      <formula>INDIRECT(ADDRESS(ROW(),COLUMN()))=TRUNC(INDIRECT(ADDRESS(ROW(),COLUMN())))</formula>
    </cfRule>
  </conditionalFormatting>
  <conditionalFormatting sqref="BB40:BE40">
    <cfRule type="expression" dxfId="261" priority="194">
      <formula>INDIRECT(ADDRESS(ROW(),COLUMN()))=TRUNC(INDIRECT(ADDRESS(ROW(),COLUMN())))</formula>
    </cfRule>
  </conditionalFormatting>
  <conditionalFormatting sqref="BB42:BE42">
    <cfRule type="expression" dxfId="260" priority="193">
      <formula>INDIRECT(ADDRESS(ROW(),COLUMN()))=TRUNC(INDIRECT(ADDRESS(ROW(),COLUMN())))</formula>
    </cfRule>
  </conditionalFormatting>
  <conditionalFormatting sqref="BB44:BE44">
    <cfRule type="expression" dxfId="259" priority="192">
      <formula>INDIRECT(ADDRESS(ROW(),COLUMN()))=TRUNC(INDIRECT(ADDRESS(ROW(),COLUMN())))</formula>
    </cfRule>
  </conditionalFormatting>
  <conditionalFormatting sqref="BB46:BE46">
    <cfRule type="expression" dxfId="258" priority="191">
      <formula>INDIRECT(ADDRESS(ROW(),COLUMN()))=TRUNC(INDIRECT(ADDRESS(ROW(),COLUMN())))</formula>
    </cfRule>
  </conditionalFormatting>
  <conditionalFormatting sqref="BB48:BE48">
    <cfRule type="expression" dxfId="257" priority="190">
      <formula>INDIRECT(ADDRESS(ROW(),COLUMN()))=TRUNC(INDIRECT(ADDRESS(ROW(),COLUMN())))</formula>
    </cfRule>
  </conditionalFormatting>
  <conditionalFormatting sqref="BB50:BE50">
    <cfRule type="expression" dxfId="256" priority="189">
      <formula>INDIRECT(ADDRESS(ROW(),COLUMN()))=TRUNC(INDIRECT(ADDRESS(ROW(),COLUMN())))</formula>
    </cfRule>
  </conditionalFormatting>
  <conditionalFormatting sqref="BB52:BE52">
    <cfRule type="expression" dxfId="255" priority="188">
      <formula>INDIRECT(ADDRESS(ROW(),COLUMN()))=TRUNC(INDIRECT(ADDRESS(ROW(),COLUMN())))</formula>
    </cfRule>
  </conditionalFormatting>
  <conditionalFormatting sqref="BB54:BE54">
    <cfRule type="expression" dxfId="254" priority="187">
      <formula>INDIRECT(ADDRESS(ROW(),COLUMN()))=TRUNC(INDIRECT(ADDRESS(ROW(),COLUMN())))</formula>
    </cfRule>
  </conditionalFormatting>
  <conditionalFormatting sqref="BB56:BE56">
    <cfRule type="expression" dxfId="253" priority="186">
      <formula>INDIRECT(ADDRESS(ROW(),COLUMN()))=TRUNC(INDIRECT(ADDRESS(ROW(),COLUMN())))</formula>
    </cfRule>
  </conditionalFormatting>
  <conditionalFormatting sqref="BB58:BE58">
    <cfRule type="expression" dxfId="252" priority="185">
      <formula>INDIRECT(ADDRESS(ROW(),COLUMN()))=TRUNC(INDIRECT(ADDRESS(ROW(),COLUMN())))</formula>
    </cfRule>
  </conditionalFormatting>
  <conditionalFormatting sqref="BB60:BE60">
    <cfRule type="expression" dxfId="251" priority="184">
      <formula>INDIRECT(ADDRESS(ROW(),COLUMN()))=TRUNC(INDIRECT(ADDRESS(ROW(),COLUMN())))</formula>
    </cfRule>
  </conditionalFormatting>
  <conditionalFormatting sqref="BB62:BE62">
    <cfRule type="expression" dxfId="250" priority="183">
      <formula>INDIRECT(ADDRESS(ROW(),COLUMN()))=TRUNC(INDIRECT(ADDRESS(ROW(),COLUMN())))</formula>
    </cfRule>
  </conditionalFormatting>
  <conditionalFormatting sqref="BB64:BE64">
    <cfRule type="expression" dxfId="249" priority="182">
      <formula>INDIRECT(ADDRESS(ROW(),COLUMN()))=TRUNC(INDIRECT(ADDRESS(ROW(),COLUMN())))</formula>
    </cfRule>
  </conditionalFormatting>
  <conditionalFormatting sqref="BB66:BE66">
    <cfRule type="expression" dxfId="248" priority="181">
      <formula>INDIRECT(ADDRESS(ROW(),COLUMN()))=TRUNC(INDIRECT(ADDRESS(ROW(),COLUMN())))</formula>
    </cfRule>
  </conditionalFormatting>
  <conditionalFormatting sqref="BB68:BE68">
    <cfRule type="expression" dxfId="247" priority="180">
      <formula>INDIRECT(ADDRESS(ROW(),COLUMN()))=TRUNC(INDIRECT(ADDRESS(ROW(),COLUMN())))</formula>
    </cfRule>
  </conditionalFormatting>
  <conditionalFormatting sqref="BB70:BE70">
    <cfRule type="expression" dxfId="246" priority="179">
      <formula>INDIRECT(ADDRESS(ROW(),COLUMN()))=TRUNC(INDIRECT(ADDRESS(ROW(),COLUMN())))</formula>
    </cfRule>
  </conditionalFormatting>
  <conditionalFormatting sqref="BB72:BE72">
    <cfRule type="expression" dxfId="245" priority="178">
      <formula>INDIRECT(ADDRESS(ROW(),COLUMN()))=TRUNC(INDIRECT(ADDRESS(ROW(),COLUMN())))</formula>
    </cfRule>
  </conditionalFormatting>
  <conditionalFormatting sqref="BB74:BE74">
    <cfRule type="expression" dxfId="244" priority="177">
      <formula>INDIRECT(ADDRESS(ROW(),COLUMN()))=TRUNC(INDIRECT(ADDRESS(ROW(),COLUMN())))</formula>
    </cfRule>
  </conditionalFormatting>
  <conditionalFormatting sqref="AC226:AN226 AG222:AN225">
    <cfRule type="expression" dxfId="243" priority="175">
      <formula>INDIRECT(ADDRESS(ROW(),COLUMN()))=TRUNC(INDIRECT(ADDRESS(ROW(),COLUMN())))</formula>
    </cfRule>
  </conditionalFormatting>
  <conditionalFormatting sqref="M222:X226">
    <cfRule type="expression" dxfId="242" priority="176">
      <formula>INDIRECT(ADDRESS(ROW(),COLUMN()))=TRUNC(INDIRECT(ADDRESS(ROW(),COLUMN())))</formula>
    </cfRule>
  </conditionalFormatting>
  <conditionalFormatting sqref="K231:N231">
    <cfRule type="expression" dxfId="241" priority="174">
      <formula>INDIRECT(ADDRESS(ROW(),COLUMN()))=TRUNC(INDIRECT(ADDRESS(ROW(),COLUMN())))</formula>
    </cfRule>
  </conditionalFormatting>
  <conditionalFormatting sqref="AA231:AD231">
    <cfRule type="expression" dxfId="240" priority="173">
      <formula>INDIRECT(ADDRESS(ROW(),COLUMN()))=TRUNC(INDIRECT(ADDRESS(ROW(),COLUMN())))</formula>
    </cfRule>
  </conditionalFormatting>
  <conditionalFormatting sqref="AC222:AF225">
    <cfRule type="expression" dxfId="239" priority="172">
      <formula>INDIRECT(ADDRESS(ROW(),COLUMN()))=TRUNC(INDIRECT(ADDRESS(ROW(),COLUMN())))</formula>
    </cfRule>
  </conditionalFormatting>
  <conditionalFormatting sqref="W18:BA18">
    <cfRule type="expression" dxfId="238" priority="170">
      <formula>INDIRECT(ADDRESS(ROW(),COLUMN()))=TRUNC(INDIRECT(ADDRESS(ROW(),COLUMN())))</formula>
    </cfRule>
  </conditionalFormatting>
  <conditionalFormatting sqref="W20:BA20">
    <cfRule type="expression" dxfId="237" priority="171">
      <formula>INDIRECT(ADDRESS(ROW(),COLUMN()))=TRUNC(INDIRECT(ADDRESS(ROW(),COLUMN())))</formula>
    </cfRule>
  </conditionalFormatting>
  <conditionalFormatting sqref="W188:BA188">
    <cfRule type="expression" dxfId="236" priority="29">
      <formula>INDIRECT(ADDRESS(ROW(),COLUMN()))=TRUNC(INDIRECT(ADDRESS(ROW(),COLUMN())))</formula>
    </cfRule>
  </conditionalFormatting>
  <conditionalFormatting sqref="W22:BA22">
    <cfRule type="expression" dxfId="235" priority="169">
      <formula>INDIRECT(ADDRESS(ROW(),COLUMN()))=TRUNC(INDIRECT(ADDRESS(ROW(),COLUMN())))</formula>
    </cfRule>
  </conditionalFormatting>
  <conditionalFormatting sqref="W24:BA24">
    <cfRule type="expression" dxfId="234" priority="168">
      <formula>INDIRECT(ADDRESS(ROW(),COLUMN()))=TRUNC(INDIRECT(ADDRESS(ROW(),COLUMN())))</formula>
    </cfRule>
  </conditionalFormatting>
  <conditionalFormatting sqref="W26:BA26">
    <cfRule type="expression" dxfId="233" priority="167">
      <formula>INDIRECT(ADDRESS(ROW(),COLUMN()))=TRUNC(INDIRECT(ADDRESS(ROW(),COLUMN())))</formula>
    </cfRule>
  </conditionalFormatting>
  <conditionalFormatting sqref="W28:BA28">
    <cfRule type="expression" dxfId="232" priority="166">
      <formula>INDIRECT(ADDRESS(ROW(),COLUMN()))=TRUNC(INDIRECT(ADDRESS(ROW(),COLUMN())))</formula>
    </cfRule>
  </conditionalFormatting>
  <conditionalFormatting sqref="W30:BA30">
    <cfRule type="expression" dxfId="231" priority="165">
      <formula>INDIRECT(ADDRESS(ROW(),COLUMN()))=TRUNC(INDIRECT(ADDRESS(ROW(),COLUMN())))</formula>
    </cfRule>
  </conditionalFormatting>
  <conditionalFormatting sqref="W32:BA32">
    <cfRule type="expression" dxfId="230" priority="164">
      <formula>INDIRECT(ADDRESS(ROW(),COLUMN()))=TRUNC(INDIRECT(ADDRESS(ROW(),COLUMN())))</formula>
    </cfRule>
  </conditionalFormatting>
  <conditionalFormatting sqref="W34:BA34">
    <cfRule type="expression" dxfId="229" priority="163">
      <formula>INDIRECT(ADDRESS(ROW(),COLUMN()))=TRUNC(INDIRECT(ADDRESS(ROW(),COLUMN())))</formula>
    </cfRule>
  </conditionalFormatting>
  <conditionalFormatting sqref="W36:BA36">
    <cfRule type="expression" dxfId="228" priority="162">
      <formula>INDIRECT(ADDRESS(ROW(),COLUMN()))=TRUNC(INDIRECT(ADDRESS(ROW(),COLUMN())))</formula>
    </cfRule>
  </conditionalFormatting>
  <conditionalFormatting sqref="W38:BA38">
    <cfRule type="expression" dxfId="227" priority="161">
      <formula>INDIRECT(ADDRESS(ROW(),COLUMN()))=TRUNC(INDIRECT(ADDRESS(ROW(),COLUMN())))</formula>
    </cfRule>
  </conditionalFormatting>
  <conditionalFormatting sqref="W40:BA40">
    <cfRule type="expression" dxfId="226" priority="160">
      <formula>INDIRECT(ADDRESS(ROW(),COLUMN()))=TRUNC(INDIRECT(ADDRESS(ROW(),COLUMN())))</formula>
    </cfRule>
  </conditionalFormatting>
  <conditionalFormatting sqref="W42:BA42">
    <cfRule type="expression" dxfId="225" priority="159">
      <formula>INDIRECT(ADDRESS(ROW(),COLUMN()))=TRUNC(INDIRECT(ADDRESS(ROW(),COLUMN())))</formula>
    </cfRule>
  </conditionalFormatting>
  <conditionalFormatting sqref="W44:BA44">
    <cfRule type="expression" dxfId="224" priority="158">
      <formula>INDIRECT(ADDRESS(ROW(),COLUMN()))=TRUNC(INDIRECT(ADDRESS(ROW(),COLUMN())))</formula>
    </cfRule>
  </conditionalFormatting>
  <conditionalFormatting sqref="W46:BA46">
    <cfRule type="expression" dxfId="223" priority="157">
      <formula>INDIRECT(ADDRESS(ROW(),COLUMN()))=TRUNC(INDIRECT(ADDRESS(ROW(),COLUMN())))</formula>
    </cfRule>
  </conditionalFormatting>
  <conditionalFormatting sqref="W48:BA48">
    <cfRule type="expression" dxfId="222" priority="156">
      <formula>INDIRECT(ADDRESS(ROW(),COLUMN()))=TRUNC(INDIRECT(ADDRESS(ROW(),COLUMN())))</formula>
    </cfRule>
  </conditionalFormatting>
  <conditionalFormatting sqref="W50:BA50">
    <cfRule type="expression" dxfId="221" priority="155">
      <formula>INDIRECT(ADDRESS(ROW(),COLUMN()))=TRUNC(INDIRECT(ADDRESS(ROW(),COLUMN())))</formula>
    </cfRule>
  </conditionalFormatting>
  <conditionalFormatting sqref="W52:BA52">
    <cfRule type="expression" dxfId="220" priority="154">
      <formula>INDIRECT(ADDRESS(ROW(),COLUMN()))=TRUNC(INDIRECT(ADDRESS(ROW(),COLUMN())))</formula>
    </cfRule>
  </conditionalFormatting>
  <conditionalFormatting sqref="W54:BA54">
    <cfRule type="expression" dxfId="219" priority="153">
      <formula>INDIRECT(ADDRESS(ROW(),COLUMN()))=TRUNC(INDIRECT(ADDRESS(ROW(),COLUMN())))</formula>
    </cfRule>
  </conditionalFormatting>
  <conditionalFormatting sqref="W56:BA56">
    <cfRule type="expression" dxfId="218" priority="152">
      <formula>INDIRECT(ADDRESS(ROW(),COLUMN()))=TRUNC(INDIRECT(ADDRESS(ROW(),COLUMN())))</formula>
    </cfRule>
  </conditionalFormatting>
  <conditionalFormatting sqref="W58:BA58">
    <cfRule type="expression" dxfId="217" priority="151">
      <formula>INDIRECT(ADDRESS(ROW(),COLUMN()))=TRUNC(INDIRECT(ADDRESS(ROW(),COLUMN())))</formula>
    </cfRule>
  </conditionalFormatting>
  <conditionalFormatting sqref="W60:BA60">
    <cfRule type="expression" dxfId="216" priority="150">
      <formula>INDIRECT(ADDRESS(ROW(),COLUMN()))=TRUNC(INDIRECT(ADDRESS(ROW(),COLUMN())))</formula>
    </cfRule>
  </conditionalFormatting>
  <conditionalFormatting sqref="W62:BA62">
    <cfRule type="expression" dxfId="215" priority="149">
      <formula>INDIRECT(ADDRESS(ROW(),COLUMN()))=TRUNC(INDIRECT(ADDRESS(ROW(),COLUMN())))</formula>
    </cfRule>
  </conditionalFormatting>
  <conditionalFormatting sqref="W64:BA64">
    <cfRule type="expression" dxfId="214" priority="148">
      <formula>INDIRECT(ADDRESS(ROW(),COLUMN()))=TRUNC(INDIRECT(ADDRESS(ROW(),COLUMN())))</formula>
    </cfRule>
  </conditionalFormatting>
  <conditionalFormatting sqref="W66:BA66">
    <cfRule type="expression" dxfId="213" priority="147">
      <formula>INDIRECT(ADDRESS(ROW(),COLUMN()))=TRUNC(INDIRECT(ADDRESS(ROW(),COLUMN())))</formula>
    </cfRule>
  </conditionalFormatting>
  <conditionalFormatting sqref="W68:BA68">
    <cfRule type="expression" dxfId="212" priority="146">
      <formula>INDIRECT(ADDRESS(ROW(),COLUMN()))=TRUNC(INDIRECT(ADDRESS(ROW(),COLUMN())))</formula>
    </cfRule>
  </conditionalFormatting>
  <conditionalFormatting sqref="W70:BA70">
    <cfRule type="expression" dxfId="211" priority="145">
      <formula>INDIRECT(ADDRESS(ROW(),COLUMN()))=TRUNC(INDIRECT(ADDRESS(ROW(),COLUMN())))</formula>
    </cfRule>
  </conditionalFormatting>
  <conditionalFormatting sqref="W72:BA72">
    <cfRule type="expression" dxfId="210" priority="144">
      <formula>INDIRECT(ADDRESS(ROW(),COLUMN()))=TRUNC(INDIRECT(ADDRESS(ROW(),COLUMN())))</formula>
    </cfRule>
  </conditionalFormatting>
  <conditionalFormatting sqref="W74:BA74">
    <cfRule type="expression" dxfId="209" priority="143">
      <formula>INDIRECT(ADDRESS(ROW(),COLUMN()))=TRUNC(INDIRECT(ADDRESS(ROW(),COLUMN())))</formula>
    </cfRule>
  </conditionalFormatting>
  <conditionalFormatting sqref="W76:BA76">
    <cfRule type="expression" dxfId="208" priority="141">
      <formula>INDIRECT(ADDRESS(ROW(),COLUMN()))=TRUNC(INDIRECT(ADDRESS(ROW(),COLUMN())))</formula>
    </cfRule>
  </conditionalFormatting>
  <conditionalFormatting sqref="BB76:BE76">
    <cfRule type="expression" dxfId="207" priority="142">
      <formula>INDIRECT(ADDRESS(ROW(),COLUMN()))=TRUNC(INDIRECT(ADDRESS(ROW(),COLUMN())))</formula>
    </cfRule>
  </conditionalFormatting>
  <conditionalFormatting sqref="BB78:BE78">
    <cfRule type="expression" dxfId="206" priority="140">
      <formula>INDIRECT(ADDRESS(ROW(),COLUMN()))=TRUNC(INDIRECT(ADDRESS(ROW(),COLUMN())))</formula>
    </cfRule>
  </conditionalFormatting>
  <conditionalFormatting sqref="W78:BA78">
    <cfRule type="expression" dxfId="205" priority="139">
      <formula>INDIRECT(ADDRESS(ROW(),COLUMN()))=TRUNC(INDIRECT(ADDRESS(ROW(),COLUMN())))</formula>
    </cfRule>
  </conditionalFormatting>
  <conditionalFormatting sqref="BB80:BE80">
    <cfRule type="expression" dxfId="204" priority="138">
      <formula>INDIRECT(ADDRESS(ROW(),COLUMN()))=TRUNC(INDIRECT(ADDRESS(ROW(),COLUMN())))</formula>
    </cfRule>
  </conditionalFormatting>
  <conditionalFormatting sqref="W80:BA80">
    <cfRule type="expression" dxfId="203" priority="137">
      <formula>INDIRECT(ADDRESS(ROW(),COLUMN()))=TRUNC(INDIRECT(ADDRESS(ROW(),COLUMN())))</formula>
    </cfRule>
  </conditionalFormatting>
  <conditionalFormatting sqref="BB82:BE82">
    <cfRule type="expression" dxfId="202" priority="136">
      <formula>INDIRECT(ADDRESS(ROW(),COLUMN()))=TRUNC(INDIRECT(ADDRESS(ROW(),COLUMN())))</formula>
    </cfRule>
  </conditionalFormatting>
  <conditionalFormatting sqref="W82:BA82">
    <cfRule type="expression" dxfId="201" priority="135">
      <formula>INDIRECT(ADDRESS(ROW(),COLUMN()))=TRUNC(INDIRECT(ADDRESS(ROW(),COLUMN())))</formula>
    </cfRule>
  </conditionalFormatting>
  <conditionalFormatting sqref="BB84:BE84">
    <cfRule type="expression" dxfId="200" priority="134">
      <formula>INDIRECT(ADDRESS(ROW(),COLUMN()))=TRUNC(INDIRECT(ADDRESS(ROW(),COLUMN())))</formula>
    </cfRule>
  </conditionalFormatting>
  <conditionalFormatting sqref="W84:BA84">
    <cfRule type="expression" dxfId="199" priority="133">
      <formula>INDIRECT(ADDRESS(ROW(),COLUMN()))=TRUNC(INDIRECT(ADDRESS(ROW(),COLUMN())))</formula>
    </cfRule>
  </conditionalFormatting>
  <conditionalFormatting sqref="BB86:BE86">
    <cfRule type="expression" dxfId="198" priority="132">
      <formula>INDIRECT(ADDRESS(ROW(),COLUMN()))=TRUNC(INDIRECT(ADDRESS(ROW(),COLUMN())))</formula>
    </cfRule>
  </conditionalFormatting>
  <conditionalFormatting sqref="W86:BA86">
    <cfRule type="expression" dxfId="197" priority="131">
      <formula>INDIRECT(ADDRESS(ROW(),COLUMN()))=TRUNC(INDIRECT(ADDRESS(ROW(),COLUMN())))</formula>
    </cfRule>
  </conditionalFormatting>
  <conditionalFormatting sqref="BB88:BE88">
    <cfRule type="expression" dxfId="196" priority="130">
      <formula>INDIRECT(ADDRESS(ROW(),COLUMN()))=TRUNC(INDIRECT(ADDRESS(ROW(),COLUMN())))</formula>
    </cfRule>
  </conditionalFormatting>
  <conditionalFormatting sqref="W88:BA88">
    <cfRule type="expression" dxfId="195" priority="129">
      <formula>INDIRECT(ADDRESS(ROW(),COLUMN()))=TRUNC(INDIRECT(ADDRESS(ROW(),COLUMN())))</formula>
    </cfRule>
  </conditionalFormatting>
  <conditionalFormatting sqref="BB90:BE90">
    <cfRule type="expression" dxfId="194" priority="128">
      <formula>INDIRECT(ADDRESS(ROW(),COLUMN()))=TRUNC(INDIRECT(ADDRESS(ROW(),COLUMN())))</formula>
    </cfRule>
  </conditionalFormatting>
  <conditionalFormatting sqref="W90:BA90">
    <cfRule type="expression" dxfId="193" priority="127">
      <formula>INDIRECT(ADDRESS(ROW(),COLUMN()))=TRUNC(INDIRECT(ADDRESS(ROW(),COLUMN())))</formula>
    </cfRule>
  </conditionalFormatting>
  <conditionalFormatting sqref="BB92:BE92">
    <cfRule type="expression" dxfId="192" priority="126">
      <formula>INDIRECT(ADDRESS(ROW(),COLUMN()))=TRUNC(INDIRECT(ADDRESS(ROW(),COLUMN())))</formula>
    </cfRule>
  </conditionalFormatting>
  <conditionalFormatting sqref="W92:BA92">
    <cfRule type="expression" dxfId="191" priority="125">
      <formula>INDIRECT(ADDRESS(ROW(),COLUMN()))=TRUNC(INDIRECT(ADDRESS(ROW(),COLUMN())))</formula>
    </cfRule>
  </conditionalFormatting>
  <conditionalFormatting sqref="BB94:BE94">
    <cfRule type="expression" dxfId="190" priority="124">
      <formula>INDIRECT(ADDRESS(ROW(),COLUMN()))=TRUNC(INDIRECT(ADDRESS(ROW(),COLUMN())))</formula>
    </cfRule>
  </conditionalFormatting>
  <conditionalFormatting sqref="W94:BA94">
    <cfRule type="expression" dxfId="189" priority="123">
      <formula>INDIRECT(ADDRESS(ROW(),COLUMN()))=TRUNC(INDIRECT(ADDRESS(ROW(),COLUMN())))</formula>
    </cfRule>
  </conditionalFormatting>
  <conditionalFormatting sqref="BB96:BE96">
    <cfRule type="expression" dxfId="188" priority="122">
      <formula>INDIRECT(ADDRESS(ROW(),COLUMN()))=TRUNC(INDIRECT(ADDRESS(ROW(),COLUMN())))</formula>
    </cfRule>
  </conditionalFormatting>
  <conditionalFormatting sqref="W96:BA96">
    <cfRule type="expression" dxfId="187" priority="121">
      <formula>INDIRECT(ADDRESS(ROW(),COLUMN()))=TRUNC(INDIRECT(ADDRESS(ROW(),COLUMN())))</formula>
    </cfRule>
  </conditionalFormatting>
  <conditionalFormatting sqref="BB98:BE98">
    <cfRule type="expression" dxfId="186" priority="120">
      <formula>INDIRECT(ADDRESS(ROW(),COLUMN()))=TRUNC(INDIRECT(ADDRESS(ROW(),COLUMN())))</formula>
    </cfRule>
  </conditionalFormatting>
  <conditionalFormatting sqref="W98:BA98">
    <cfRule type="expression" dxfId="185" priority="119">
      <formula>INDIRECT(ADDRESS(ROW(),COLUMN()))=TRUNC(INDIRECT(ADDRESS(ROW(),COLUMN())))</formula>
    </cfRule>
  </conditionalFormatting>
  <conditionalFormatting sqref="BB100:BE100">
    <cfRule type="expression" dxfId="184" priority="118">
      <formula>INDIRECT(ADDRESS(ROW(),COLUMN()))=TRUNC(INDIRECT(ADDRESS(ROW(),COLUMN())))</formula>
    </cfRule>
  </conditionalFormatting>
  <conditionalFormatting sqref="W100:BA100">
    <cfRule type="expression" dxfId="183" priority="117">
      <formula>INDIRECT(ADDRESS(ROW(),COLUMN()))=TRUNC(INDIRECT(ADDRESS(ROW(),COLUMN())))</formula>
    </cfRule>
  </conditionalFormatting>
  <conditionalFormatting sqref="BB102:BE102">
    <cfRule type="expression" dxfId="182" priority="116">
      <formula>INDIRECT(ADDRESS(ROW(),COLUMN()))=TRUNC(INDIRECT(ADDRESS(ROW(),COLUMN())))</formula>
    </cfRule>
  </conditionalFormatting>
  <conditionalFormatting sqref="W102:BA102">
    <cfRule type="expression" dxfId="181" priority="115">
      <formula>INDIRECT(ADDRESS(ROW(),COLUMN()))=TRUNC(INDIRECT(ADDRESS(ROW(),COLUMN())))</formula>
    </cfRule>
  </conditionalFormatting>
  <conditionalFormatting sqref="BB104:BE104">
    <cfRule type="expression" dxfId="180" priority="114">
      <formula>INDIRECT(ADDRESS(ROW(),COLUMN()))=TRUNC(INDIRECT(ADDRESS(ROW(),COLUMN())))</formula>
    </cfRule>
  </conditionalFormatting>
  <conditionalFormatting sqref="W104:BA104">
    <cfRule type="expression" dxfId="179" priority="113">
      <formula>INDIRECT(ADDRESS(ROW(),COLUMN()))=TRUNC(INDIRECT(ADDRESS(ROW(),COLUMN())))</formula>
    </cfRule>
  </conditionalFormatting>
  <conditionalFormatting sqref="BB106:BE106">
    <cfRule type="expression" dxfId="178" priority="112">
      <formula>INDIRECT(ADDRESS(ROW(),COLUMN()))=TRUNC(INDIRECT(ADDRESS(ROW(),COLUMN())))</formula>
    </cfRule>
  </conditionalFormatting>
  <conditionalFormatting sqref="W106:BA106">
    <cfRule type="expression" dxfId="177" priority="111">
      <formula>INDIRECT(ADDRESS(ROW(),COLUMN()))=TRUNC(INDIRECT(ADDRESS(ROW(),COLUMN())))</formula>
    </cfRule>
  </conditionalFormatting>
  <conditionalFormatting sqref="BB108:BE108">
    <cfRule type="expression" dxfId="176" priority="110">
      <formula>INDIRECT(ADDRESS(ROW(),COLUMN()))=TRUNC(INDIRECT(ADDRESS(ROW(),COLUMN())))</formula>
    </cfRule>
  </conditionalFormatting>
  <conditionalFormatting sqref="W108:BA108">
    <cfRule type="expression" dxfId="175" priority="109">
      <formula>INDIRECT(ADDRESS(ROW(),COLUMN()))=TRUNC(INDIRECT(ADDRESS(ROW(),COLUMN())))</formula>
    </cfRule>
  </conditionalFormatting>
  <conditionalFormatting sqref="BB110:BE110">
    <cfRule type="expression" dxfId="174" priority="108">
      <formula>INDIRECT(ADDRESS(ROW(),COLUMN()))=TRUNC(INDIRECT(ADDRESS(ROW(),COLUMN())))</formula>
    </cfRule>
  </conditionalFormatting>
  <conditionalFormatting sqref="W110:BA110">
    <cfRule type="expression" dxfId="173" priority="107">
      <formula>INDIRECT(ADDRESS(ROW(),COLUMN()))=TRUNC(INDIRECT(ADDRESS(ROW(),COLUMN())))</formula>
    </cfRule>
  </conditionalFormatting>
  <conditionalFormatting sqref="BB112:BE112">
    <cfRule type="expression" dxfId="172" priority="106">
      <formula>INDIRECT(ADDRESS(ROW(),COLUMN()))=TRUNC(INDIRECT(ADDRESS(ROW(),COLUMN())))</formula>
    </cfRule>
  </conditionalFormatting>
  <conditionalFormatting sqref="W112:BA112">
    <cfRule type="expression" dxfId="171" priority="105">
      <formula>INDIRECT(ADDRESS(ROW(),COLUMN()))=TRUNC(INDIRECT(ADDRESS(ROW(),COLUMN())))</formula>
    </cfRule>
  </conditionalFormatting>
  <conditionalFormatting sqref="BB114:BE114">
    <cfRule type="expression" dxfId="170" priority="104">
      <formula>INDIRECT(ADDRESS(ROW(),COLUMN()))=TRUNC(INDIRECT(ADDRESS(ROW(),COLUMN())))</formula>
    </cfRule>
  </conditionalFormatting>
  <conditionalFormatting sqref="W114:BA114">
    <cfRule type="expression" dxfId="169" priority="103">
      <formula>INDIRECT(ADDRESS(ROW(),COLUMN()))=TRUNC(INDIRECT(ADDRESS(ROW(),COLUMN())))</formula>
    </cfRule>
  </conditionalFormatting>
  <conditionalFormatting sqref="BB116:BE116">
    <cfRule type="expression" dxfId="168" priority="102">
      <formula>INDIRECT(ADDRESS(ROW(),COLUMN()))=TRUNC(INDIRECT(ADDRESS(ROW(),COLUMN())))</formula>
    </cfRule>
  </conditionalFormatting>
  <conditionalFormatting sqref="W116:BA116">
    <cfRule type="expression" dxfId="167" priority="101">
      <formula>INDIRECT(ADDRESS(ROW(),COLUMN()))=TRUNC(INDIRECT(ADDRESS(ROW(),COLUMN())))</formula>
    </cfRule>
  </conditionalFormatting>
  <conditionalFormatting sqref="BB118:BE118">
    <cfRule type="expression" dxfId="166" priority="100">
      <formula>INDIRECT(ADDRESS(ROW(),COLUMN()))=TRUNC(INDIRECT(ADDRESS(ROW(),COLUMN())))</formula>
    </cfRule>
  </conditionalFormatting>
  <conditionalFormatting sqref="W118:BA118">
    <cfRule type="expression" dxfId="165" priority="99">
      <formula>INDIRECT(ADDRESS(ROW(),COLUMN()))=TRUNC(INDIRECT(ADDRESS(ROW(),COLUMN())))</formula>
    </cfRule>
  </conditionalFormatting>
  <conditionalFormatting sqref="BB120:BE120">
    <cfRule type="expression" dxfId="164" priority="98">
      <formula>INDIRECT(ADDRESS(ROW(),COLUMN()))=TRUNC(INDIRECT(ADDRESS(ROW(),COLUMN())))</formula>
    </cfRule>
  </conditionalFormatting>
  <conditionalFormatting sqref="W120:BA120">
    <cfRule type="expression" dxfId="163" priority="97">
      <formula>INDIRECT(ADDRESS(ROW(),COLUMN()))=TRUNC(INDIRECT(ADDRESS(ROW(),COLUMN())))</formula>
    </cfRule>
  </conditionalFormatting>
  <conditionalFormatting sqref="BB122:BE122">
    <cfRule type="expression" dxfId="162" priority="96">
      <formula>INDIRECT(ADDRESS(ROW(),COLUMN()))=TRUNC(INDIRECT(ADDRESS(ROW(),COLUMN())))</formula>
    </cfRule>
  </conditionalFormatting>
  <conditionalFormatting sqref="W122:BA122">
    <cfRule type="expression" dxfId="161" priority="95">
      <formula>INDIRECT(ADDRESS(ROW(),COLUMN()))=TRUNC(INDIRECT(ADDRESS(ROW(),COLUMN())))</formula>
    </cfRule>
  </conditionalFormatting>
  <conditionalFormatting sqref="BB124:BE124">
    <cfRule type="expression" dxfId="160" priority="94">
      <formula>INDIRECT(ADDRESS(ROW(),COLUMN()))=TRUNC(INDIRECT(ADDRESS(ROW(),COLUMN())))</formula>
    </cfRule>
  </conditionalFormatting>
  <conditionalFormatting sqref="W124:BA124">
    <cfRule type="expression" dxfId="159" priority="93">
      <formula>INDIRECT(ADDRESS(ROW(),COLUMN()))=TRUNC(INDIRECT(ADDRESS(ROW(),COLUMN())))</formula>
    </cfRule>
  </conditionalFormatting>
  <conditionalFormatting sqref="BB126:BE126">
    <cfRule type="expression" dxfId="158" priority="92">
      <formula>INDIRECT(ADDRESS(ROW(),COLUMN()))=TRUNC(INDIRECT(ADDRESS(ROW(),COLUMN())))</formula>
    </cfRule>
  </conditionalFormatting>
  <conditionalFormatting sqref="W126:BA126">
    <cfRule type="expression" dxfId="157" priority="91">
      <formula>INDIRECT(ADDRESS(ROW(),COLUMN()))=TRUNC(INDIRECT(ADDRESS(ROW(),COLUMN())))</formula>
    </cfRule>
  </conditionalFormatting>
  <conditionalFormatting sqref="BB128:BE128">
    <cfRule type="expression" dxfId="156" priority="90">
      <formula>INDIRECT(ADDRESS(ROW(),COLUMN()))=TRUNC(INDIRECT(ADDRESS(ROW(),COLUMN())))</formula>
    </cfRule>
  </conditionalFormatting>
  <conditionalFormatting sqref="W128:BA128">
    <cfRule type="expression" dxfId="155" priority="89">
      <formula>INDIRECT(ADDRESS(ROW(),COLUMN()))=TRUNC(INDIRECT(ADDRESS(ROW(),COLUMN())))</formula>
    </cfRule>
  </conditionalFormatting>
  <conditionalFormatting sqref="BB130:BE130">
    <cfRule type="expression" dxfId="154" priority="88">
      <formula>INDIRECT(ADDRESS(ROW(),COLUMN()))=TRUNC(INDIRECT(ADDRESS(ROW(),COLUMN())))</formula>
    </cfRule>
  </conditionalFormatting>
  <conditionalFormatting sqref="W130:BA130">
    <cfRule type="expression" dxfId="153" priority="87">
      <formula>INDIRECT(ADDRESS(ROW(),COLUMN()))=TRUNC(INDIRECT(ADDRESS(ROW(),COLUMN())))</formula>
    </cfRule>
  </conditionalFormatting>
  <conditionalFormatting sqref="BB132:BE132">
    <cfRule type="expression" dxfId="152" priority="86">
      <formula>INDIRECT(ADDRESS(ROW(),COLUMN()))=TRUNC(INDIRECT(ADDRESS(ROW(),COLUMN())))</formula>
    </cfRule>
  </conditionalFormatting>
  <conditionalFormatting sqref="W132:BA132">
    <cfRule type="expression" dxfId="151" priority="85">
      <formula>INDIRECT(ADDRESS(ROW(),COLUMN()))=TRUNC(INDIRECT(ADDRESS(ROW(),COLUMN())))</formula>
    </cfRule>
  </conditionalFormatting>
  <conditionalFormatting sqref="BB134:BE134">
    <cfRule type="expression" dxfId="150" priority="84">
      <formula>INDIRECT(ADDRESS(ROW(),COLUMN()))=TRUNC(INDIRECT(ADDRESS(ROW(),COLUMN())))</formula>
    </cfRule>
  </conditionalFormatting>
  <conditionalFormatting sqref="W134:BA134">
    <cfRule type="expression" dxfId="149" priority="83">
      <formula>INDIRECT(ADDRESS(ROW(),COLUMN()))=TRUNC(INDIRECT(ADDRESS(ROW(),COLUMN())))</formula>
    </cfRule>
  </conditionalFormatting>
  <conditionalFormatting sqref="BB136:BE136">
    <cfRule type="expression" dxfId="148" priority="82">
      <formula>INDIRECT(ADDRESS(ROW(),COLUMN()))=TRUNC(INDIRECT(ADDRESS(ROW(),COLUMN())))</formula>
    </cfRule>
  </conditionalFormatting>
  <conditionalFormatting sqref="W136:BA136">
    <cfRule type="expression" dxfId="147" priority="81">
      <formula>INDIRECT(ADDRESS(ROW(),COLUMN()))=TRUNC(INDIRECT(ADDRESS(ROW(),COLUMN())))</formula>
    </cfRule>
  </conditionalFormatting>
  <conditionalFormatting sqref="BB138:BE138">
    <cfRule type="expression" dxfId="146" priority="80">
      <formula>INDIRECT(ADDRESS(ROW(),COLUMN()))=TRUNC(INDIRECT(ADDRESS(ROW(),COLUMN())))</formula>
    </cfRule>
  </conditionalFormatting>
  <conditionalFormatting sqref="W138:BA138">
    <cfRule type="expression" dxfId="145" priority="79">
      <formula>INDIRECT(ADDRESS(ROW(),COLUMN()))=TRUNC(INDIRECT(ADDRESS(ROW(),COLUMN())))</formula>
    </cfRule>
  </conditionalFormatting>
  <conditionalFormatting sqref="BB140:BE140">
    <cfRule type="expression" dxfId="144" priority="78">
      <formula>INDIRECT(ADDRESS(ROW(),COLUMN()))=TRUNC(INDIRECT(ADDRESS(ROW(),COLUMN())))</formula>
    </cfRule>
  </conditionalFormatting>
  <conditionalFormatting sqref="W140:BA140">
    <cfRule type="expression" dxfId="143" priority="77">
      <formula>INDIRECT(ADDRESS(ROW(),COLUMN()))=TRUNC(INDIRECT(ADDRESS(ROW(),COLUMN())))</formula>
    </cfRule>
  </conditionalFormatting>
  <conditionalFormatting sqref="BB142:BE142">
    <cfRule type="expression" dxfId="142" priority="76">
      <formula>INDIRECT(ADDRESS(ROW(),COLUMN()))=TRUNC(INDIRECT(ADDRESS(ROW(),COLUMN())))</formula>
    </cfRule>
  </conditionalFormatting>
  <conditionalFormatting sqref="W142:BA142">
    <cfRule type="expression" dxfId="141" priority="75">
      <formula>INDIRECT(ADDRESS(ROW(),COLUMN()))=TRUNC(INDIRECT(ADDRESS(ROW(),COLUMN())))</formula>
    </cfRule>
  </conditionalFormatting>
  <conditionalFormatting sqref="BB144:BE144">
    <cfRule type="expression" dxfId="140" priority="74">
      <formula>INDIRECT(ADDRESS(ROW(),COLUMN()))=TRUNC(INDIRECT(ADDRESS(ROW(),COLUMN())))</formula>
    </cfRule>
  </conditionalFormatting>
  <conditionalFormatting sqref="W144:BA144">
    <cfRule type="expression" dxfId="139" priority="73">
      <formula>INDIRECT(ADDRESS(ROW(),COLUMN()))=TRUNC(INDIRECT(ADDRESS(ROW(),COLUMN())))</formula>
    </cfRule>
  </conditionalFormatting>
  <conditionalFormatting sqref="BB146:BE146">
    <cfRule type="expression" dxfId="138" priority="72">
      <formula>INDIRECT(ADDRESS(ROW(),COLUMN()))=TRUNC(INDIRECT(ADDRESS(ROW(),COLUMN())))</formula>
    </cfRule>
  </conditionalFormatting>
  <conditionalFormatting sqref="W146:BA146">
    <cfRule type="expression" dxfId="137" priority="71">
      <formula>INDIRECT(ADDRESS(ROW(),COLUMN()))=TRUNC(INDIRECT(ADDRESS(ROW(),COLUMN())))</formula>
    </cfRule>
  </conditionalFormatting>
  <conditionalFormatting sqref="BB148:BE148">
    <cfRule type="expression" dxfId="136" priority="70">
      <formula>INDIRECT(ADDRESS(ROW(),COLUMN()))=TRUNC(INDIRECT(ADDRESS(ROW(),COLUMN())))</formula>
    </cfRule>
  </conditionalFormatting>
  <conditionalFormatting sqref="W148:BA148">
    <cfRule type="expression" dxfId="135" priority="69">
      <formula>INDIRECT(ADDRESS(ROW(),COLUMN()))=TRUNC(INDIRECT(ADDRESS(ROW(),COLUMN())))</formula>
    </cfRule>
  </conditionalFormatting>
  <conditionalFormatting sqref="BB150:BE150">
    <cfRule type="expression" dxfId="134" priority="68">
      <formula>INDIRECT(ADDRESS(ROW(),COLUMN()))=TRUNC(INDIRECT(ADDRESS(ROW(),COLUMN())))</formula>
    </cfRule>
  </conditionalFormatting>
  <conditionalFormatting sqref="W150:BA150">
    <cfRule type="expression" dxfId="133" priority="67">
      <formula>INDIRECT(ADDRESS(ROW(),COLUMN()))=TRUNC(INDIRECT(ADDRESS(ROW(),COLUMN())))</formula>
    </cfRule>
  </conditionalFormatting>
  <conditionalFormatting sqref="BB152:BE152">
    <cfRule type="expression" dxfId="132" priority="66">
      <formula>INDIRECT(ADDRESS(ROW(),COLUMN()))=TRUNC(INDIRECT(ADDRESS(ROW(),COLUMN())))</formula>
    </cfRule>
  </conditionalFormatting>
  <conditionalFormatting sqref="W152:BA152">
    <cfRule type="expression" dxfId="131" priority="65">
      <formula>INDIRECT(ADDRESS(ROW(),COLUMN()))=TRUNC(INDIRECT(ADDRESS(ROW(),COLUMN())))</formula>
    </cfRule>
  </conditionalFormatting>
  <conditionalFormatting sqref="BB154:BE154">
    <cfRule type="expression" dxfId="130" priority="64">
      <formula>INDIRECT(ADDRESS(ROW(),COLUMN()))=TRUNC(INDIRECT(ADDRESS(ROW(),COLUMN())))</formula>
    </cfRule>
  </conditionalFormatting>
  <conditionalFormatting sqref="W154:BA154">
    <cfRule type="expression" dxfId="129" priority="63">
      <formula>INDIRECT(ADDRESS(ROW(),COLUMN()))=TRUNC(INDIRECT(ADDRESS(ROW(),COLUMN())))</formula>
    </cfRule>
  </conditionalFormatting>
  <conditionalFormatting sqref="BB156:BE156">
    <cfRule type="expression" dxfId="128" priority="62">
      <formula>INDIRECT(ADDRESS(ROW(),COLUMN()))=TRUNC(INDIRECT(ADDRESS(ROW(),COLUMN())))</formula>
    </cfRule>
  </conditionalFormatting>
  <conditionalFormatting sqref="W156:BA156">
    <cfRule type="expression" dxfId="127" priority="61">
      <formula>INDIRECT(ADDRESS(ROW(),COLUMN()))=TRUNC(INDIRECT(ADDRESS(ROW(),COLUMN())))</formula>
    </cfRule>
  </conditionalFormatting>
  <conditionalFormatting sqref="BB158:BE158">
    <cfRule type="expression" dxfId="126" priority="60">
      <formula>INDIRECT(ADDRESS(ROW(),COLUMN()))=TRUNC(INDIRECT(ADDRESS(ROW(),COLUMN())))</formula>
    </cfRule>
  </conditionalFormatting>
  <conditionalFormatting sqref="W158:BA158">
    <cfRule type="expression" dxfId="125" priority="59">
      <formula>INDIRECT(ADDRESS(ROW(),COLUMN()))=TRUNC(INDIRECT(ADDRESS(ROW(),COLUMN())))</formula>
    </cfRule>
  </conditionalFormatting>
  <conditionalFormatting sqref="BB160:BE160">
    <cfRule type="expression" dxfId="124" priority="58">
      <formula>INDIRECT(ADDRESS(ROW(),COLUMN()))=TRUNC(INDIRECT(ADDRESS(ROW(),COLUMN())))</formula>
    </cfRule>
  </conditionalFormatting>
  <conditionalFormatting sqref="W160:BA160">
    <cfRule type="expression" dxfId="123" priority="57">
      <formula>INDIRECT(ADDRESS(ROW(),COLUMN()))=TRUNC(INDIRECT(ADDRESS(ROW(),COLUMN())))</formula>
    </cfRule>
  </conditionalFormatting>
  <conditionalFormatting sqref="BB162:BE162">
    <cfRule type="expression" dxfId="122" priority="56">
      <formula>INDIRECT(ADDRESS(ROW(),COLUMN()))=TRUNC(INDIRECT(ADDRESS(ROW(),COLUMN())))</formula>
    </cfRule>
  </conditionalFormatting>
  <conditionalFormatting sqref="W162:BA162">
    <cfRule type="expression" dxfId="121" priority="55">
      <formula>INDIRECT(ADDRESS(ROW(),COLUMN()))=TRUNC(INDIRECT(ADDRESS(ROW(),COLUMN())))</formula>
    </cfRule>
  </conditionalFormatting>
  <conditionalFormatting sqref="BB164:BE164">
    <cfRule type="expression" dxfId="120" priority="54">
      <formula>INDIRECT(ADDRESS(ROW(),COLUMN()))=TRUNC(INDIRECT(ADDRESS(ROW(),COLUMN())))</formula>
    </cfRule>
  </conditionalFormatting>
  <conditionalFormatting sqref="W164:BA164">
    <cfRule type="expression" dxfId="119" priority="53">
      <formula>INDIRECT(ADDRESS(ROW(),COLUMN()))=TRUNC(INDIRECT(ADDRESS(ROW(),COLUMN())))</formula>
    </cfRule>
  </conditionalFormatting>
  <conditionalFormatting sqref="BB166:BE166">
    <cfRule type="expression" dxfId="118" priority="52">
      <formula>INDIRECT(ADDRESS(ROW(),COLUMN()))=TRUNC(INDIRECT(ADDRESS(ROW(),COLUMN())))</formula>
    </cfRule>
  </conditionalFormatting>
  <conditionalFormatting sqref="W166:BA166">
    <cfRule type="expression" dxfId="117" priority="51">
      <formula>INDIRECT(ADDRESS(ROW(),COLUMN()))=TRUNC(INDIRECT(ADDRESS(ROW(),COLUMN())))</formula>
    </cfRule>
  </conditionalFormatting>
  <conditionalFormatting sqref="BB168:BE168">
    <cfRule type="expression" dxfId="116" priority="50">
      <formula>INDIRECT(ADDRESS(ROW(),COLUMN()))=TRUNC(INDIRECT(ADDRESS(ROW(),COLUMN())))</formula>
    </cfRule>
  </conditionalFormatting>
  <conditionalFormatting sqref="W168:BA168">
    <cfRule type="expression" dxfId="115" priority="49">
      <formula>INDIRECT(ADDRESS(ROW(),COLUMN()))=TRUNC(INDIRECT(ADDRESS(ROW(),COLUMN())))</formula>
    </cfRule>
  </conditionalFormatting>
  <conditionalFormatting sqref="BB170:BE170">
    <cfRule type="expression" dxfId="114" priority="48">
      <formula>INDIRECT(ADDRESS(ROW(),COLUMN()))=TRUNC(INDIRECT(ADDRESS(ROW(),COLUMN())))</formula>
    </cfRule>
  </conditionalFormatting>
  <conditionalFormatting sqref="W170:BA170">
    <cfRule type="expression" dxfId="113" priority="47">
      <formula>INDIRECT(ADDRESS(ROW(),COLUMN()))=TRUNC(INDIRECT(ADDRESS(ROW(),COLUMN())))</formula>
    </cfRule>
  </conditionalFormatting>
  <conditionalFormatting sqref="BB172:BE172">
    <cfRule type="expression" dxfId="112" priority="46">
      <formula>INDIRECT(ADDRESS(ROW(),COLUMN()))=TRUNC(INDIRECT(ADDRESS(ROW(),COLUMN())))</formula>
    </cfRule>
  </conditionalFormatting>
  <conditionalFormatting sqref="W172:BA172">
    <cfRule type="expression" dxfId="111" priority="45">
      <formula>INDIRECT(ADDRESS(ROW(),COLUMN()))=TRUNC(INDIRECT(ADDRESS(ROW(),COLUMN())))</formula>
    </cfRule>
  </conditionalFormatting>
  <conditionalFormatting sqref="BB174:BE174">
    <cfRule type="expression" dxfId="110" priority="44">
      <formula>INDIRECT(ADDRESS(ROW(),COLUMN()))=TRUNC(INDIRECT(ADDRESS(ROW(),COLUMN())))</formula>
    </cfRule>
  </conditionalFormatting>
  <conditionalFormatting sqref="W174:BA174">
    <cfRule type="expression" dxfId="109" priority="43">
      <formula>INDIRECT(ADDRESS(ROW(),COLUMN()))=TRUNC(INDIRECT(ADDRESS(ROW(),COLUMN())))</formula>
    </cfRule>
  </conditionalFormatting>
  <conditionalFormatting sqref="BB176:BE176">
    <cfRule type="expression" dxfId="108" priority="42">
      <formula>INDIRECT(ADDRESS(ROW(),COLUMN()))=TRUNC(INDIRECT(ADDRESS(ROW(),COLUMN())))</formula>
    </cfRule>
  </conditionalFormatting>
  <conditionalFormatting sqref="W176:BA176">
    <cfRule type="expression" dxfId="107" priority="41">
      <formula>INDIRECT(ADDRESS(ROW(),COLUMN()))=TRUNC(INDIRECT(ADDRESS(ROW(),COLUMN())))</formula>
    </cfRule>
  </conditionalFormatting>
  <conditionalFormatting sqref="BB178:BE178">
    <cfRule type="expression" dxfId="106" priority="40">
      <formula>INDIRECT(ADDRESS(ROW(),COLUMN()))=TRUNC(INDIRECT(ADDRESS(ROW(),COLUMN())))</formula>
    </cfRule>
  </conditionalFormatting>
  <conditionalFormatting sqref="W178:BA178">
    <cfRule type="expression" dxfId="105" priority="39">
      <formula>INDIRECT(ADDRESS(ROW(),COLUMN()))=TRUNC(INDIRECT(ADDRESS(ROW(),COLUMN())))</formula>
    </cfRule>
  </conditionalFormatting>
  <conditionalFormatting sqref="BB180:BE180">
    <cfRule type="expression" dxfId="104" priority="38">
      <formula>INDIRECT(ADDRESS(ROW(),COLUMN()))=TRUNC(INDIRECT(ADDRESS(ROW(),COLUMN())))</formula>
    </cfRule>
  </conditionalFormatting>
  <conditionalFormatting sqref="W180:BA180">
    <cfRule type="expression" dxfId="103" priority="37">
      <formula>INDIRECT(ADDRESS(ROW(),COLUMN()))=TRUNC(INDIRECT(ADDRESS(ROW(),COLUMN())))</formula>
    </cfRule>
  </conditionalFormatting>
  <conditionalFormatting sqref="BB182:BE182">
    <cfRule type="expression" dxfId="102" priority="36">
      <formula>INDIRECT(ADDRESS(ROW(),COLUMN()))=TRUNC(INDIRECT(ADDRESS(ROW(),COLUMN())))</formula>
    </cfRule>
  </conditionalFormatting>
  <conditionalFormatting sqref="W182:BA182">
    <cfRule type="expression" dxfId="101" priority="35">
      <formula>INDIRECT(ADDRESS(ROW(),COLUMN()))=TRUNC(INDIRECT(ADDRESS(ROW(),COLUMN())))</formula>
    </cfRule>
  </conditionalFormatting>
  <conditionalFormatting sqref="BB184:BE184">
    <cfRule type="expression" dxfId="100" priority="34">
      <formula>INDIRECT(ADDRESS(ROW(),COLUMN()))=TRUNC(INDIRECT(ADDRESS(ROW(),COLUMN())))</formula>
    </cfRule>
  </conditionalFormatting>
  <conditionalFormatting sqref="W184:BA184">
    <cfRule type="expression" dxfId="99" priority="33">
      <formula>INDIRECT(ADDRESS(ROW(),COLUMN()))=TRUNC(INDIRECT(ADDRESS(ROW(),COLUMN())))</formula>
    </cfRule>
  </conditionalFormatting>
  <conditionalFormatting sqref="BB186:BE186">
    <cfRule type="expression" dxfId="98" priority="32">
      <formula>INDIRECT(ADDRESS(ROW(),COLUMN()))=TRUNC(INDIRECT(ADDRESS(ROW(),COLUMN())))</formula>
    </cfRule>
  </conditionalFormatting>
  <conditionalFormatting sqref="W186:BA186">
    <cfRule type="expression" dxfId="97" priority="31">
      <formula>INDIRECT(ADDRESS(ROW(),COLUMN()))=TRUNC(INDIRECT(ADDRESS(ROW(),COLUMN())))</formula>
    </cfRule>
  </conditionalFormatting>
  <conditionalFormatting sqref="BB188:BE188">
    <cfRule type="expression" dxfId="96" priority="30">
      <formula>INDIRECT(ADDRESS(ROW(),COLUMN()))=TRUNC(INDIRECT(ADDRESS(ROW(),COLUMN())))</formula>
    </cfRule>
  </conditionalFormatting>
  <conditionalFormatting sqref="BB190:BE190">
    <cfRule type="expression" dxfId="95" priority="28">
      <formula>INDIRECT(ADDRESS(ROW(),COLUMN()))=TRUNC(INDIRECT(ADDRESS(ROW(),COLUMN())))</formula>
    </cfRule>
  </conditionalFormatting>
  <conditionalFormatting sqref="W190:BA190">
    <cfRule type="expression" dxfId="94" priority="27">
      <formula>INDIRECT(ADDRESS(ROW(),COLUMN()))=TRUNC(INDIRECT(ADDRESS(ROW(),COLUMN())))</formula>
    </cfRule>
  </conditionalFormatting>
  <conditionalFormatting sqref="BB192:BE192">
    <cfRule type="expression" dxfId="93" priority="26">
      <formula>INDIRECT(ADDRESS(ROW(),COLUMN()))=TRUNC(INDIRECT(ADDRESS(ROW(),COLUMN())))</formula>
    </cfRule>
  </conditionalFormatting>
  <conditionalFormatting sqref="W192:BA192">
    <cfRule type="expression" dxfId="92" priority="25">
      <formula>INDIRECT(ADDRESS(ROW(),COLUMN()))=TRUNC(INDIRECT(ADDRESS(ROW(),COLUMN())))</formula>
    </cfRule>
  </conditionalFormatting>
  <conditionalFormatting sqref="BB194:BE194">
    <cfRule type="expression" dxfId="91" priority="24">
      <formula>INDIRECT(ADDRESS(ROW(),COLUMN()))=TRUNC(INDIRECT(ADDRESS(ROW(),COLUMN())))</formula>
    </cfRule>
  </conditionalFormatting>
  <conditionalFormatting sqref="W194:BA194">
    <cfRule type="expression" dxfId="90" priority="23">
      <formula>INDIRECT(ADDRESS(ROW(),COLUMN()))=TRUNC(INDIRECT(ADDRESS(ROW(),COLUMN())))</formula>
    </cfRule>
  </conditionalFormatting>
  <conditionalFormatting sqref="BB196:BE196">
    <cfRule type="expression" dxfId="89" priority="22">
      <formula>INDIRECT(ADDRESS(ROW(),COLUMN()))=TRUNC(INDIRECT(ADDRESS(ROW(),COLUMN())))</formula>
    </cfRule>
  </conditionalFormatting>
  <conditionalFormatting sqref="W196:BA196">
    <cfRule type="expression" dxfId="88" priority="21">
      <formula>INDIRECT(ADDRESS(ROW(),COLUMN()))=TRUNC(INDIRECT(ADDRESS(ROW(),COLUMN())))</formula>
    </cfRule>
  </conditionalFormatting>
  <conditionalFormatting sqref="BB198:BE198">
    <cfRule type="expression" dxfId="87" priority="20">
      <formula>INDIRECT(ADDRESS(ROW(),COLUMN()))=TRUNC(INDIRECT(ADDRESS(ROW(),COLUMN())))</formula>
    </cfRule>
  </conditionalFormatting>
  <conditionalFormatting sqref="W198:BA198">
    <cfRule type="expression" dxfId="86" priority="19">
      <formula>INDIRECT(ADDRESS(ROW(),COLUMN()))=TRUNC(INDIRECT(ADDRESS(ROW(),COLUMN())))</formula>
    </cfRule>
  </conditionalFormatting>
  <conditionalFormatting sqref="BB200:BE200">
    <cfRule type="expression" dxfId="85" priority="18">
      <formula>INDIRECT(ADDRESS(ROW(),COLUMN()))=TRUNC(INDIRECT(ADDRESS(ROW(),COLUMN())))</formula>
    </cfRule>
  </conditionalFormatting>
  <conditionalFormatting sqref="W200:BA200">
    <cfRule type="expression" dxfId="84" priority="17">
      <formula>INDIRECT(ADDRESS(ROW(),COLUMN()))=TRUNC(INDIRECT(ADDRESS(ROW(),COLUMN())))</formula>
    </cfRule>
  </conditionalFormatting>
  <conditionalFormatting sqref="BB202:BE202">
    <cfRule type="expression" dxfId="83" priority="16">
      <formula>INDIRECT(ADDRESS(ROW(),COLUMN()))=TRUNC(INDIRECT(ADDRESS(ROW(),COLUMN())))</formula>
    </cfRule>
  </conditionalFormatting>
  <conditionalFormatting sqref="W202:BA202">
    <cfRule type="expression" dxfId="82" priority="15">
      <formula>INDIRECT(ADDRESS(ROW(),COLUMN()))=TRUNC(INDIRECT(ADDRESS(ROW(),COLUMN())))</formula>
    </cfRule>
  </conditionalFormatting>
  <conditionalFormatting sqref="BB204:BE204">
    <cfRule type="expression" dxfId="81" priority="14">
      <formula>INDIRECT(ADDRESS(ROW(),COLUMN()))=TRUNC(INDIRECT(ADDRESS(ROW(),COLUMN())))</formula>
    </cfRule>
  </conditionalFormatting>
  <conditionalFormatting sqref="W204:BA204">
    <cfRule type="expression" dxfId="80" priority="13">
      <formula>INDIRECT(ADDRESS(ROW(),COLUMN()))=TRUNC(INDIRECT(ADDRESS(ROW(),COLUMN())))</formula>
    </cfRule>
  </conditionalFormatting>
  <conditionalFormatting sqref="BB206:BE206">
    <cfRule type="expression" dxfId="79" priority="12">
      <formula>INDIRECT(ADDRESS(ROW(),COLUMN()))=TRUNC(INDIRECT(ADDRESS(ROW(),COLUMN())))</formula>
    </cfRule>
  </conditionalFormatting>
  <conditionalFormatting sqref="W206:BA206">
    <cfRule type="expression" dxfId="78" priority="11">
      <formula>INDIRECT(ADDRESS(ROW(),COLUMN()))=TRUNC(INDIRECT(ADDRESS(ROW(),COLUMN())))</formula>
    </cfRule>
  </conditionalFormatting>
  <conditionalFormatting sqref="BB208:BE208">
    <cfRule type="expression" dxfId="77" priority="10">
      <formula>INDIRECT(ADDRESS(ROW(),COLUMN()))=TRUNC(INDIRECT(ADDRESS(ROW(),COLUMN())))</formula>
    </cfRule>
  </conditionalFormatting>
  <conditionalFormatting sqref="W208:BA208">
    <cfRule type="expression" dxfId="76" priority="9">
      <formula>INDIRECT(ADDRESS(ROW(),COLUMN()))=TRUNC(INDIRECT(ADDRESS(ROW(),COLUMN())))</formula>
    </cfRule>
  </conditionalFormatting>
  <conditionalFormatting sqref="BB210:BE210">
    <cfRule type="expression" dxfId="75" priority="8">
      <formula>INDIRECT(ADDRESS(ROW(),COLUMN()))=TRUNC(INDIRECT(ADDRESS(ROW(),COLUMN())))</formula>
    </cfRule>
  </conditionalFormatting>
  <conditionalFormatting sqref="W210:BA210">
    <cfRule type="expression" dxfId="74" priority="7">
      <formula>INDIRECT(ADDRESS(ROW(),COLUMN()))=TRUNC(INDIRECT(ADDRESS(ROW(),COLUMN())))</formula>
    </cfRule>
  </conditionalFormatting>
  <conditionalFormatting sqref="BB212:BE212">
    <cfRule type="expression" dxfId="73" priority="6">
      <formula>INDIRECT(ADDRESS(ROW(),COLUMN()))=TRUNC(INDIRECT(ADDRESS(ROW(),COLUMN())))</formula>
    </cfRule>
  </conditionalFormatting>
  <conditionalFormatting sqref="W212:BA212">
    <cfRule type="expression" dxfId="72" priority="5">
      <formula>INDIRECT(ADDRESS(ROW(),COLUMN()))=TRUNC(INDIRECT(ADDRESS(ROW(),COLUMN())))</formula>
    </cfRule>
  </conditionalFormatting>
  <conditionalFormatting sqref="BB214:BE214">
    <cfRule type="expression" dxfId="71" priority="4">
      <formula>INDIRECT(ADDRESS(ROW(),COLUMN()))=TRUNC(INDIRECT(ADDRESS(ROW(),COLUMN())))</formula>
    </cfRule>
  </conditionalFormatting>
  <conditionalFormatting sqref="W214:BA214">
    <cfRule type="expression" dxfId="70" priority="3">
      <formula>INDIRECT(ADDRESS(ROW(),COLUMN()))=TRUNC(INDIRECT(ADDRESS(ROW(),COLUMN())))</formula>
    </cfRule>
  </conditionalFormatting>
  <conditionalFormatting sqref="BB216:BE216">
    <cfRule type="expression" dxfId="69" priority="2">
      <formula>INDIRECT(ADDRESS(ROW(),COLUMN()))=TRUNC(INDIRECT(ADDRESS(ROW(),COLUMN())))</formula>
    </cfRule>
  </conditionalFormatting>
  <conditionalFormatting sqref="W216:BA216">
    <cfRule type="expression" dxfId="68"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rowBreaks count="1" manualBreakCount="1">
    <brk id="217" max="61" man="1"/>
  </rowBreaks>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6" t="s">
        <v>34</v>
      </c>
      <c r="G4" s="366"/>
      <c r="H4" s="366"/>
      <c r="I4" s="366"/>
      <c r="J4" s="366"/>
      <c r="K4" s="366"/>
      <c r="L4" s="366"/>
      <c r="N4" s="366" t="s">
        <v>185</v>
      </c>
    </row>
    <row r="5" spans="2:14" x14ac:dyDescent="0.4">
      <c r="B5" s="83" t="s">
        <v>20</v>
      </c>
      <c r="C5" s="83" t="s">
        <v>4</v>
      </c>
      <c r="F5" s="83" t="s">
        <v>186</v>
      </c>
      <c r="G5" s="83"/>
      <c r="H5" s="83" t="s">
        <v>187</v>
      </c>
      <c r="J5" s="83" t="s">
        <v>35</v>
      </c>
      <c r="L5" s="83" t="s">
        <v>34</v>
      </c>
      <c r="N5" s="366"/>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5"/>
      <c r="E1" s="45"/>
      <c r="F1" s="45"/>
    </row>
    <row r="2" spans="2:11" s="47" customFormat="1" ht="20.25" customHeight="1" x14ac:dyDescent="0.4">
      <c r="B2" s="46" t="s">
        <v>274</v>
      </c>
      <c r="C2" s="46"/>
      <c r="D2" s="45"/>
      <c r="E2" s="45"/>
      <c r="F2" s="45"/>
    </row>
    <row r="3" spans="2:11" s="47" customFormat="1" ht="20.25" customHeight="1" x14ac:dyDescent="0.4">
      <c r="B3" s="46"/>
      <c r="C3" s="46"/>
      <c r="D3" s="45"/>
      <c r="E3" s="45"/>
      <c r="F3" s="45"/>
    </row>
    <row r="4" spans="2:11" s="52" customFormat="1" ht="20.25" customHeight="1" x14ac:dyDescent="0.4">
      <c r="B4" s="79"/>
      <c r="C4" s="45" t="s">
        <v>179</v>
      </c>
      <c r="D4" s="45"/>
      <c r="F4" s="367" t="s">
        <v>180</v>
      </c>
      <c r="G4" s="367"/>
      <c r="H4" s="367"/>
      <c r="I4" s="367"/>
      <c r="J4" s="367"/>
      <c r="K4" s="367"/>
    </row>
    <row r="5" spans="2:11" s="52" customFormat="1" ht="20.25" customHeight="1" x14ac:dyDescent="0.4">
      <c r="B5" s="80"/>
      <c r="C5" s="45" t="s">
        <v>181</v>
      </c>
      <c r="D5" s="45"/>
      <c r="F5" s="367"/>
      <c r="G5" s="367"/>
      <c r="H5" s="367"/>
      <c r="I5" s="367"/>
      <c r="J5" s="367"/>
      <c r="K5" s="367"/>
    </row>
    <row r="6" spans="2:11" s="47" customFormat="1" ht="20.25" customHeight="1" x14ac:dyDescent="0.4">
      <c r="B6" s="49" t="s">
        <v>174</v>
      </c>
      <c r="C6" s="45"/>
      <c r="D6" s="45"/>
      <c r="E6" s="48"/>
      <c r="F6" s="50"/>
    </row>
    <row r="7" spans="2:11" s="47" customFormat="1" ht="20.25" customHeight="1" x14ac:dyDescent="0.4">
      <c r="B7" s="46"/>
      <c r="C7" s="46"/>
      <c r="D7" s="45"/>
      <c r="E7" s="48"/>
      <c r="F7" s="50"/>
    </row>
    <row r="8" spans="2:11" s="47" customFormat="1" ht="20.25" customHeight="1" x14ac:dyDescent="0.4">
      <c r="B8" s="45" t="s">
        <v>92</v>
      </c>
      <c r="C8" s="46"/>
      <c r="D8" s="45"/>
      <c r="E8" s="48"/>
      <c r="F8" s="50"/>
    </row>
    <row r="9" spans="2:11" s="47" customFormat="1" ht="20.25" customHeight="1" x14ac:dyDescent="0.4">
      <c r="B9" s="46"/>
      <c r="C9" s="46"/>
      <c r="D9" s="45"/>
      <c r="E9" s="45"/>
      <c r="F9" s="45"/>
    </row>
    <row r="10" spans="2:11" s="47" customFormat="1" ht="20.25" customHeight="1" x14ac:dyDescent="0.4">
      <c r="B10" s="45" t="s">
        <v>212</v>
      </c>
      <c r="C10" s="46"/>
      <c r="D10" s="45"/>
      <c r="E10" s="45"/>
      <c r="F10" s="45"/>
    </row>
    <row r="11" spans="2:11" s="47" customFormat="1" ht="20.25" customHeight="1" x14ac:dyDescent="0.4">
      <c r="B11" s="45"/>
      <c r="C11" s="46"/>
      <c r="D11" s="45"/>
    </row>
    <row r="12" spans="2:11" s="47" customFormat="1" ht="20.25" customHeight="1" x14ac:dyDescent="0.4">
      <c r="B12" s="45" t="s">
        <v>221</v>
      </c>
      <c r="C12" s="46"/>
      <c r="D12" s="45"/>
    </row>
    <row r="13" spans="2:11" s="47" customFormat="1" ht="20.25" customHeight="1" x14ac:dyDescent="0.4">
      <c r="B13" s="45"/>
      <c r="C13" s="46"/>
      <c r="D13" s="45"/>
    </row>
    <row r="14" spans="2:11" s="47" customFormat="1" ht="20.25" customHeight="1" x14ac:dyDescent="0.4">
      <c r="B14" s="45" t="s">
        <v>213</v>
      </c>
      <c r="C14" s="46"/>
      <c r="D14" s="45"/>
    </row>
    <row r="15" spans="2:11" s="47" customFormat="1" ht="20.25" customHeight="1" x14ac:dyDescent="0.4">
      <c r="B15" s="45"/>
      <c r="C15" s="46"/>
      <c r="D15" s="45"/>
    </row>
    <row r="16" spans="2:11" s="47" customFormat="1" ht="20.25" customHeight="1" x14ac:dyDescent="0.4">
      <c r="B16" s="45" t="s">
        <v>262</v>
      </c>
      <c r="C16" s="46"/>
      <c r="D16" s="45"/>
    </row>
    <row r="17" spans="2:25" s="47" customFormat="1" ht="20.25" customHeight="1" x14ac:dyDescent="0.4">
      <c r="B17" s="45" t="s">
        <v>261</v>
      </c>
      <c r="C17" s="46"/>
      <c r="D17" s="45"/>
    </row>
    <row r="18" spans="2:25" s="47" customFormat="1" ht="20.25" customHeight="1" x14ac:dyDescent="0.4">
      <c r="B18" s="45"/>
      <c r="C18" s="46"/>
      <c r="D18" s="45"/>
    </row>
    <row r="19" spans="2:25" s="47" customFormat="1" ht="17.25" customHeight="1" x14ac:dyDescent="0.4">
      <c r="B19" s="45" t="s">
        <v>263</v>
      </c>
      <c r="C19" s="45"/>
      <c r="D19" s="45"/>
    </row>
    <row r="20" spans="2:25" s="47" customFormat="1" ht="17.25" customHeight="1" x14ac:dyDescent="0.4">
      <c r="B20" s="45" t="s">
        <v>275</v>
      </c>
      <c r="C20" s="45"/>
      <c r="D20" s="45"/>
    </row>
    <row r="21" spans="2:25" s="47" customFormat="1" ht="17.25" customHeight="1" x14ac:dyDescent="0.4">
      <c r="B21" s="45"/>
      <c r="C21" s="45"/>
      <c r="D21" s="45"/>
    </row>
    <row r="22" spans="2:25" s="47" customFormat="1" ht="17.25" customHeight="1" x14ac:dyDescent="0.4">
      <c r="B22" s="45"/>
      <c r="C22" s="22" t="s">
        <v>20</v>
      </c>
      <c r="D22" s="22" t="s">
        <v>3</v>
      </c>
    </row>
    <row r="23" spans="2:25" s="47" customFormat="1" ht="17.25" customHeight="1" x14ac:dyDescent="0.4">
      <c r="B23" s="45"/>
      <c r="C23" s="22">
        <v>1</v>
      </c>
      <c r="D23" s="51" t="s">
        <v>70</v>
      </c>
    </row>
    <row r="24" spans="2:25" s="47" customFormat="1" ht="17.25" customHeight="1" x14ac:dyDescent="0.4">
      <c r="B24" s="45"/>
      <c r="C24" s="22">
        <v>2</v>
      </c>
      <c r="D24" s="51" t="s">
        <v>101</v>
      </c>
    </row>
    <row r="25" spans="2:25" s="47" customFormat="1" ht="17.25" customHeight="1" x14ac:dyDescent="0.4">
      <c r="B25" s="45"/>
      <c r="C25" s="22">
        <v>3</v>
      </c>
      <c r="D25" s="51" t="s">
        <v>102</v>
      </c>
    </row>
    <row r="26" spans="2:25" s="47" customFormat="1" ht="17.25" customHeight="1" x14ac:dyDescent="0.4">
      <c r="B26" s="45"/>
      <c r="C26" s="22">
        <v>4</v>
      </c>
      <c r="D26" s="51" t="s">
        <v>103</v>
      </c>
    </row>
    <row r="27" spans="2:25" s="47" customFormat="1" ht="17.25" customHeight="1" x14ac:dyDescent="0.4">
      <c r="B27" s="45"/>
      <c r="C27" s="22">
        <v>5</v>
      </c>
      <c r="D27" s="51" t="s">
        <v>104</v>
      </c>
    </row>
    <row r="28" spans="2:25" s="47" customFormat="1" ht="17.25" customHeight="1" x14ac:dyDescent="0.4">
      <c r="B28" s="45"/>
      <c r="C28" s="22">
        <v>6</v>
      </c>
      <c r="D28" s="51" t="s">
        <v>241</v>
      </c>
    </row>
    <row r="29" spans="2:25" s="47" customFormat="1" ht="17.25" customHeight="1" x14ac:dyDescent="0.4">
      <c r="B29" s="45"/>
      <c r="C29" s="48"/>
      <c r="D29" s="50"/>
    </row>
    <row r="30" spans="2:25" s="47" customFormat="1" ht="17.25" customHeight="1" x14ac:dyDescent="0.4">
      <c r="B30" s="45" t="s">
        <v>264</v>
      </c>
      <c r="C30" s="45"/>
      <c r="D30" s="45"/>
      <c r="E30" s="52"/>
      <c r="F30" s="52"/>
    </row>
    <row r="31" spans="2:25" s="47" customFormat="1" ht="17.25" customHeight="1" x14ac:dyDescent="0.4">
      <c r="B31" s="45" t="s">
        <v>93</v>
      </c>
      <c r="C31" s="45"/>
      <c r="D31" s="45"/>
      <c r="E31" s="52"/>
      <c r="F31" s="52"/>
    </row>
    <row r="32" spans="2:25" s="47" customFormat="1" ht="17.25" customHeight="1" x14ac:dyDescent="0.4">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
      <c r="B43" s="45" t="s">
        <v>265</v>
      </c>
      <c r="C43" s="45"/>
      <c r="D43" s="45"/>
    </row>
    <row r="44" spans="2:51" s="47" customFormat="1" ht="17.25" customHeight="1" x14ac:dyDescent="0.4">
      <c r="B44" s="45" t="s">
        <v>169</v>
      </c>
      <c r="C44" s="45"/>
      <c r="D44" s="45"/>
      <c r="AH44" s="21"/>
      <c r="AI44" s="21"/>
      <c r="AJ44" s="21"/>
      <c r="AK44" s="21"/>
      <c r="AL44" s="21"/>
      <c r="AM44" s="21"/>
      <c r="AN44" s="21"/>
      <c r="AO44" s="21"/>
      <c r="AP44" s="21"/>
      <c r="AQ44" s="21"/>
      <c r="AR44" s="21"/>
      <c r="AS44" s="21"/>
    </row>
    <row r="45" spans="2:51" s="47" customFormat="1" ht="17.25" customHeight="1" x14ac:dyDescent="0.4">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
      <c r="F46" s="21"/>
    </row>
    <row r="47" spans="2:51" s="47" customFormat="1" ht="17.25" customHeight="1" x14ac:dyDescent="0.4">
      <c r="B47" s="45" t="s">
        <v>266</v>
      </c>
      <c r="C47" s="45"/>
    </row>
    <row r="48" spans="2:51" s="47" customFormat="1" ht="17.25" customHeight="1" x14ac:dyDescent="0.4">
      <c r="B48" s="45"/>
      <c r="C48" s="45"/>
    </row>
    <row r="49" spans="2:54" s="47" customFormat="1" ht="17.25" customHeight="1" x14ac:dyDescent="0.4">
      <c r="B49" s="45" t="s">
        <v>267</v>
      </c>
      <c r="C49" s="45"/>
    </row>
    <row r="50" spans="2:54" s="47" customFormat="1" ht="17.25" customHeight="1" x14ac:dyDescent="0.4">
      <c r="B50" s="45" t="s">
        <v>215</v>
      </c>
      <c r="C50" s="45"/>
    </row>
    <row r="51" spans="2:54" s="47" customFormat="1" ht="17.25" customHeight="1" x14ac:dyDescent="0.4">
      <c r="B51" s="45"/>
      <c r="C51" s="45"/>
    </row>
    <row r="52" spans="2:54" s="47" customFormat="1" ht="17.25" customHeight="1" x14ac:dyDescent="0.4">
      <c r="B52" s="45" t="s">
        <v>268</v>
      </c>
      <c r="C52" s="45"/>
    </row>
    <row r="53" spans="2:54" s="47" customFormat="1" ht="17.25" customHeight="1" x14ac:dyDescent="0.4">
      <c r="B53" s="45" t="s">
        <v>98</v>
      </c>
      <c r="C53" s="45"/>
    </row>
    <row r="54" spans="2:54" s="47" customFormat="1" ht="17.25" customHeight="1" x14ac:dyDescent="0.4">
      <c r="B54" s="45"/>
      <c r="C54" s="45"/>
    </row>
    <row r="55" spans="2:54" s="47" customFormat="1" ht="17.25" customHeight="1" x14ac:dyDescent="0.4">
      <c r="B55" s="45" t="s">
        <v>269</v>
      </c>
      <c r="C55" s="45"/>
      <c r="D55" s="45"/>
    </row>
    <row r="56" spans="2:54" s="47" customFormat="1" ht="17.25" customHeight="1" x14ac:dyDescent="0.4">
      <c r="B56" s="45"/>
      <c r="C56" s="45"/>
      <c r="D56" s="45"/>
    </row>
    <row r="57" spans="2:54" s="47" customFormat="1" ht="17.25" customHeight="1" x14ac:dyDescent="0.4">
      <c r="B57" s="52" t="s">
        <v>270</v>
      </c>
      <c r="C57" s="52"/>
      <c r="D57" s="45"/>
    </row>
    <row r="58" spans="2:54" s="47" customFormat="1" ht="17.25" customHeight="1" x14ac:dyDescent="0.4">
      <c r="B58" s="52" t="s">
        <v>99</v>
      </c>
      <c r="C58" s="52"/>
      <c r="D58" s="45"/>
    </row>
    <row r="59" spans="2:54" s="47" customFormat="1" ht="17.25" customHeight="1" x14ac:dyDescent="0.4">
      <c r="B59" s="52" t="s">
        <v>216</v>
      </c>
    </row>
    <row r="60" spans="2:54" s="47" customFormat="1" ht="17.25" customHeight="1" x14ac:dyDescent="0.4">
      <c r="B60" s="52"/>
    </row>
    <row r="61" spans="2:54" s="47" customFormat="1" ht="17.25" customHeight="1" x14ac:dyDescent="0.4">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
      <c r="B63" s="198" t="s">
        <v>218</v>
      </c>
    </row>
    <row r="64" spans="2:54" ht="18.75" customHeight="1" x14ac:dyDescent="0.4">
      <c r="B64" s="197" t="s">
        <v>219</v>
      </c>
    </row>
    <row r="65" spans="2:2" ht="18.75" customHeight="1" x14ac:dyDescent="0.4">
      <c r="B65" s="198" t="s">
        <v>220</v>
      </c>
    </row>
    <row r="66" spans="2:2" ht="18.75" customHeight="1" x14ac:dyDescent="0.4">
      <c r="B66" s="197" t="s">
        <v>276</v>
      </c>
    </row>
    <row r="67" spans="2:2" ht="18.75" customHeight="1" x14ac:dyDescent="0.4">
      <c r="B67" s="197" t="s">
        <v>277</v>
      </c>
    </row>
    <row r="68" spans="2:2" ht="18.75" customHeight="1" x14ac:dyDescent="0.4">
      <c r="B68" s="197" t="s">
        <v>278</v>
      </c>
    </row>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view="pageBreakPreview" zoomScale="60" zoomScaleNormal="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221" t="s">
        <v>233</v>
      </c>
      <c r="AU1" s="222"/>
      <c r="AV1" s="222"/>
      <c r="AW1" s="222"/>
      <c r="AX1" s="222"/>
      <c r="AY1" s="222"/>
      <c r="AZ1" s="222"/>
      <c r="BA1" s="222"/>
      <c r="BB1" s="222"/>
      <c r="BC1" s="222"/>
      <c r="BD1" s="222"/>
      <c r="BE1" s="222"/>
      <c r="BF1" s="222"/>
      <c r="BG1" s="222"/>
      <c r="BH1" s="222"/>
      <c r="BI1" s="222"/>
      <c r="BJ1" s="9" t="s">
        <v>2</v>
      </c>
    </row>
    <row r="2" spans="2:67" s="8" customFormat="1" ht="20.25" customHeight="1" x14ac:dyDescent="0.4">
      <c r="J2" s="7"/>
      <c r="M2" s="7"/>
      <c r="N2" s="7"/>
      <c r="P2" s="9"/>
      <c r="Q2" s="9"/>
      <c r="R2" s="9"/>
      <c r="S2" s="9"/>
      <c r="T2" s="9"/>
      <c r="U2" s="9"/>
      <c r="V2" s="9"/>
      <c r="W2" s="9"/>
      <c r="AB2" s="141" t="s">
        <v>27</v>
      </c>
      <c r="AC2" s="223">
        <v>6</v>
      </c>
      <c r="AD2" s="223"/>
      <c r="AE2" s="141" t="s">
        <v>28</v>
      </c>
      <c r="AF2" s="224">
        <f>IF(AC2=0,"",YEAR(DATE(2018+AC2,1,1)))</f>
        <v>2024</v>
      </c>
      <c r="AG2" s="224"/>
      <c r="AH2" s="142" t="s">
        <v>29</v>
      </c>
      <c r="AI2" s="142" t="s">
        <v>1</v>
      </c>
      <c r="AJ2" s="223">
        <v>4</v>
      </c>
      <c r="AK2" s="223"/>
      <c r="AL2" s="142" t="s">
        <v>24</v>
      </c>
      <c r="AS2" s="9" t="s">
        <v>31</v>
      </c>
      <c r="AT2" s="223" t="s">
        <v>171</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25" t="s">
        <v>196</v>
      </c>
      <c r="BF3" s="226"/>
      <c r="BG3" s="226"/>
      <c r="BH3" s="227"/>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25" t="s">
        <v>197</v>
      </c>
      <c r="BF4" s="226"/>
      <c r="BG4" s="226"/>
      <c r="BH4" s="227"/>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60">
        <v>40</v>
      </c>
      <c r="BB6" s="261"/>
      <c r="BC6" s="2" t="s">
        <v>22</v>
      </c>
      <c r="BD6" s="6"/>
      <c r="BE6" s="260">
        <v>160</v>
      </c>
      <c r="BF6" s="26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62">
        <f>DAY(EOMONTH(DATE(AF2,AJ2,1),0))</f>
        <v>30</v>
      </c>
      <c r="BF8" s="263"/>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60">
        <v>36</v>
      </c>
      <c r="BF10" s="261"/>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289" t="s">
        <v>20</v>
      </c>
      <c r="C12" s="251" t="s">
        <v>224</v>
      </c>
      <c r="D12" s="230"/>
      <c r="E12" s="143"/>
      <c r="F12" s="144"/>
      <c r="G12" s="143"/>
      <c r="H12" s="144"/>
      <c r="I12" s="292" t="s">
        <v>225</v>
      </c>
      <c r="J12" s="293"/>
      <c r="K12" s="228" t="s">
        <v>226</v>
      </c>
      <c r="L12" s="229"/>
      <c r="M12" s="229"/>
      <c r="N12" s="230"/>
      <c r="O12" s="228" t="s">
        <v>227</v>
      </c>
      <c r="P12" s="229"/>
      <c r="Q12" s="229"/>
      <c r="R12" s="229"/>
      <c r="S12" s="230"/>
      <c r="T12" s="187"/>
      <c r="U12" s="187"/>
      <c r="V12" s="188"/>
      <c r="W12" s="237" t="s">
        <v>232</v>
      </c>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9" t="str">
        <f>IF(BE3="４週","(9)1～4週目の勤務時間数合計","(9)1か月の勤務時間数　合計")</f>
        <v>(9)1～4週目の勤務時間数合計</v>
      </c>
      <c r="BC12" s="240"/>
      <c r="BD12" s="245" t="s">
        <v>228</v>
      </c>
      <c r="BE12" s="246"/>
      <c r="BF12" s="251" t="s">
        <v>229</v>
      </c>
      <c r="BG12" s="229"/>
      <c r="BH12" s="229"/>
      <c r="BI12" s="229"/>
      <c r="BJ12" s="252"/>
    </row>
    <row r="13" spans="2:67" ht="20.25" customHeight="1" x14ac:dyDescent="0.4">
      <c r="B13" s="290"/>
      <c r="C13" s="253"/>
      <c r="D13" s="233"/>
      <c r="E13" s="145"/>
      <c r="F13" s="146"/>
      <c r="G13" s="145"/>
      <c r="H13" s="146"/>
      <c r="I13" s="294"/>
      <c r="J13" s="295"/>
      <c r="K13" s="231"/>
      <c r="L13" s="232"/>
      <c r="M13" s="232"/>
      <c r="N13" s="233"/>
      <c r="O13" s="231"/>
      <c r="P13" s="232"/>
      <c r="Q13" s="232"/>
      <c r="R13" s="232"/>
      <c r="S13" s="233"/>
      <c r="T13" s="189"/>
      <c r="U13" s="189"/>
      <c r="V13" s="190"/>
      <c r="W13" s="257" t="s">
        <v>11</v>
      </c>
      <c r="X13" s="257"/>
      <c r="Y13" s="257"/>
      <c r="Z13" s="257"/>
      <c r="AA13" s="257"/>
      <c r="AB13" s="257"/>
      <c r="AC13" s="258"/>
      <c r="AD13" s="259" t="s">
        <v>12</v>
      </c>
      <c r="AE13" s="257"/>
      <c r="AF13" s="257"/>
      <c r="AG13" s="257"/>
      <c r="AH13" s="257"/>
      <c r="AI13" s="257"/>
      <c r="AJ13" s="258"/>
      <c r="AK13" s="259" t="s">
        <v>13</v>
      </c>
      <c r="AL13" s="257"/>
      <c r="AM13" s="257"/>
      <c r="AN13" s="257"/>
      <c r="AO13" s="257"/>
      <c r="AP13" s="257"/>
      <c r="AQ13" s="258"/>
      <c r="AR13" s="259" t="s">
        <v>14</v>
      </c>
      <c r="AS13" s="257"/>
      <c r="AT13" s="257"/>
      <c r="AU13" s="257"/>
      <c r="AV13" s="257"/>
      <c r="AW13" s="257"/>
      <c r="AX13" s="258"/>
      <c r="AY13" s="259" t="s">
        <v>15</v>
      </c>
      <c r="AZ13" s="257"/>
      <c r="BA13" s="257"/>
      <c r="BB13" s="241"/>
      <c r="BC13" s="242"/>
      <c r="BD13" s="247"/>
      <c r="BE13" s="248"/>
      <c r="BF13" s="253"/>
      <c r="BG13" s="232"/>
      <c r="BH13" s="232"/>
      <c r="BI13" s="232"/>
      <c r="BJ13" s="254"/>
    </row>
    <row r="14" spans="2:67" ht="20.25" customHeight="1" x14ac:dyDescent="0.4">
      <c r="B14" s="290"/>
      <c r="C14" s="253"/>
      <c r="D14" s="233"/>
      <c r="E14" s="145"/>
      <c r="F14" s="146"/>
      <c r="G14" s="145"/>
      <c r="H14" s="146"/>
      <c r="I14" s="294"/>
      <c r="J14" s="295"/>
      <c r="K14" s="231"/>
      <c r="L14" s="232"/>
      <c r="M14" s="232"/>
      <c r="N14" s="233"/>
      <c r="O14" s="231"/>
      <c r="P14" s="232"/>
      <c r="Q14" s="232"/>
      <c r="R14" s="232"/>
      <c r="S14" s="233"/>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241"/>
      <c r="BC14" s="242"/>
      <c r="BD14" s="247"/>
      <c r="BE14" s="248"/>
      <c r="BF14" s="253"/>
      <c r="BG14" s="232"/>
      <c r="BH14" s="232"/>
      <c r="BI14" s="232"/>
      <c r="BJ14" s="254"/>
    </row>
    <row r="15" spans="2:67" ht="20.25" hidden="1" customHeight="1" x14ac:dyDescent="0.4">
      <c r="B15" s="290"/>
      <c r="C15" s="253"/>
      <c r="D15" s="233"/>
      <c r="E15" s="145"/>
      <c r="F15" s="146"/>
      <c r="G15" s="145"/>
      <c r="H15" s="146"/>
      <c r="I15" s="294"/>
      <c r="J15" s="295"/>
      <c r="K15" s="231"/>
      <c r="L15" s="232"/>
      <c r="M15" s="232"/>
      <c r="N15" s="233"/>
      <c r="O15" s="231"/>
      <c r="P15" s="232"/>
      <c r="Q15" s="232"/>
      <c r="R15" s="232"/>
      <c r="S15" s="233"/>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41"/>
      <c r="BC15" s="242"/>
      <c r="BD15" s="247"/>
      <c r="BE15" s="248"/>
      <c r="BF15" s="253"/>
      <c r="BG15" s="232"/>
      <c r="BH15" s="232"/>
      <c r="BI15" s="232"/>
      <c r="BJ15" s="254"/>
    </row>
    <row r="16" spans="2:67" ht="20.25" customHeight="1" thickBot="1" x14ac:dyDescent="0.45">
      <c r="B16" s="291"/>
      <c r="C16" s="255"/>
      <c r="D16" s="236"/>
      <c r="E16" s="147"/>
      <c r="F16" s="148"/>
      <c r="G16" s="147"/>
      <c r="H16" s="148"/>
      <c r="I16" s="296"/>
      <c r="J16" s="297"/>
      <c r="K16" s="234"/>
      <c r="L16" s="235"/>
      <c r="M16" s="235"/>
      <c r="N16" s="236"/>
      <c r="O16" s="234"/>
      <c r="P16" s="235"/>
      <c r="Q16" s="235"/>
      <c r="R16" s="235"/>
      <c r="S16" s="236"/>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43"/>
      <c r="BC16" s="244"/>
      <c r="BD16" s="249"/>
      <c r="BE16" s="250"/>
      <c r="BF16" s="255"/>
      <c r="BG16" s="235"/>
      <c r="BH16" s="235"/>
      <c r="BI16" s="235"/>
      <c r="BJ16" s="256"/>
    </row>
    <row r="17" spans="2:62" ht="20.25" customHeight="1" x14ac:dyDescent="0.4">
      <c r="B17" s="280">
        <f>B15+1</f>
        <v>1</v>
      </c>
      <c r="C17" s="308" t="s">
        <v>70</v>
      </c>
      <c r="D17" s="217"/>
      <c r="E17" s="160"/>
      <c r="F17" s="161"/>
      <c r="G17" s="160"/>
      <c r="H17" s="161"/>
      <c r="I17" s="211" t="s">
        <v>89</v>
      </c>
      <c r="J17" s="212"/>
      <c r="K17" s="215" t="s">
        <v>90</v>
      </c>
      <c r="L17" s="216"/>
      <c r="M17" s="216"/>
      <c r="N17" s="217"/>
      <c r="O17" s="298" t="s">
        <v>88</v>
      </c>
      <c r="P17" s="299"/>
      <c r="Q17" s="299"/>
      <c r="R17" s="299"/>
      <c r="S17" s="300"/>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301"/>
      <c r="BC17" s="302"/>
      <c r="BD17" s="303"/>
      <c r="BE17" s="304"/>
      <c r="BF17" s="305"/>
      <c r="BG17" s="306"/>
      <c r="BH17" s="306"/>
      <c r="BI17" s="306"/>
      <c r="BJ17" s="307"/>
    </row>
    <row r="18" spans="2:62" ht="20.25" customHeight="1" x14ac:dyDescent="0.4">
      <c r="B18" s="281"/>
      <c r="C18" s="284"/>
      <c r="D18" s="220"/>
      <c r="E18" s="162"/>
      <c r="F18" s="163" t="str">
        <f>C17</f>
        <v>管理者</v>
      </c>
      <c r="G18" s="162"/>
      <c r="H18" s="163" t="str">
        <f>I17</f>
        <v>A</v>
      </c>
      <c r="I18" s="213"/>
      <c r="J18" s="214"/>
      <c r="K18" s="218"/>
      <c r="L18" s="219"/>
      <c r="M18" s="219"/>
      <c r="N18" s="220"/>
      <c r="O18" s="264"/>
      <c r="P18" s="265"/>
      <c r="Q18" s="265"/>
      <c r="R18" s="265"/>
      <c r="S18" s="266"/>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77">
        <f>IF($BE$3="４週",SUM(W18:AX18),IF($BE$3="暦月",SUM(W18:BA18),""))</f>
        <v>160</v>
      </c>
      <c r="BC18" s="278"/>
      <c r="BD18" s="279">
        <f>IF($BE$3="４週",BB18/4,IF($BE$3="暦月",(BB18/($BE$8/7)),""))</f>
        <v>40</v>
      </c>
      <c r="BE18" s="278"/>
      <c r="BF18" s="274"/>
      <c r="BG18" s="275"/>
      <c r="BH18" s="275"/>
      <c r="BI18" s="275"/>
      <c r="BJ18" s="276"/>
    </row>
    <row r="19" spans="2:62" ht="20.25" customHeight="1" x14ac:dyDescent="0.4">
      <c r="B19" s="280">
        <f>B17+1</f>
        <v>2</v>
      </c>
      <c r="C19" s="282" t="s">
        <v>101</v>
      </c>
      <c r="D19" s="283"/>
      <c r="E19" s="164"/>
      <c r="F19" s="165"/>
      <c r="G19" s="164"/>
      <c r="H19" s="165"/>
      <c r="I19" s="285" t="s">
        <v>89</v>
      </c>
      <c r="J19" s="286"/>
      <c r="K19" s="287" t="s">
        <v>105</v>
      </c>
      <c r="L19" s="288"/>
      <c r="M19" s="288"/>
      <c r="N19" s="283"/>
      <c r="O19" s="264" t="s">
        <v>144</v>
      </c>
      <c r="P19" s="265"/>
      <c r="Q19" s="265"/>
      <c r="R19" s="265"/>
      <c r="S19" s="266"/>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67"/>
      <c r="BC19" s="268"/>
      <c r="BD19" s="269"/>
      <c r="BE19" s="270"/>
      <c r="BF19" s="271"/>
      <c r="BG19" s="272"/>
      <c r="BH19" s="272"/>
      <c r="BI19" s="272"/>
      <c r="BJ19" s="273"/>
    </row>
    <row r="20" spans="2:62" ht="20.25" customHeight="1" x14ac:dyDescent="0.4">
      <c r="B20" s="281"/>
      <c r="C20" s="284"/>
      <c r="D20" s="220"/>
      <c r="E20" s="162"/>
      <c r="F20" s="163" t="str">
        <f>C19</f>
        <v>生活相談員</v>
      </c>
      <c r="G20" s="162"/>
      <c r="H20" s="163" t="str">
        <f>I19</f>
        <v>A</v>
      </c>
      <c r="I20" s="213"/>
      <c r="J20" s="214"/>
      <c r="K20" s="218"/>
      <c r="L20" s="219"/>
      <c r="M20" s="219"/>
      <c r="N20" s="220"/>
      <c r="O20" s="264"/>
      <c r="P20" s="265"/>
      <c r="Q20" s="265"/>
      <c r="R20" s="265"/>
      <c r="S20" s="266"/>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77">
        <f>IF($BE$3="４週",SUM(W20:AX20),IF($BE$3="暦月",SUM(W20:BA20),""))</f>
        <v>160</v>
      </c>
      <c r="BC20" s="278"/>
      <c r="BD20" s="279">
        <f>IF($BE$3="４週",BB20/4,IF($BE$3="暦月",(BB20/($BE$8/7)),""))</f>
        <v>40</v>
      </c>
      <c r="BE20" s="278"/>
      <c r="BF20" s="274"/>
      <c r="BG20" s="275"/>
      <c r="BH20" s="275"/>
      <c r="BI20" s="275"/>
      <c r="BJ20" s="276"/>
    </row>
    <row r="21" spans="2:62" ht="20.25" customHeight="1" x14ac:dyDescent="0.4">
      <c r="B21" s="280">
        <f>B19+1</f>
        <v>3</v>
      </c>
      <c r="C21" s="282" t="s">
        <v>241</v>
      </c>
      <c r="D21" s="283"/>
      <c r="E21" s="162"/>
      <c r="F21" s="163"/>
      <c r="G21" s="162"/>
      <c r="H21" s="163"/>
      <c r="I21" s="285" t="s">
        <v>89</v>
      </c>
      <c r="J21" s="286"/>
      <c r="K21" s="287" t="s">
        <v>71</v>
      </c>
      <c r="L21" s="288"/>
      <c r="M21" s="288"/>
      <c r="N21" s="283"/>
      <c r="O21" s="264" t="s">
        <v>145</v>
      </c>
      <c r="P21" s="265"/>
      <c r="Q21" s="265"/>
      <c r="R21" s="265"/>
      <c r="S21" s="266"/>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67"/>
      <c r="BC21" s="268"/>
      <c r="BD21" s="269"/>
      <c r="BE21" s="270"/>
      <c r="BF21" s="271"/>
      <c r="BG21" s="272"/>
      <c r="BH21" s="272"/>
      <c r="BI21" s="272"/>
      <c r="BJ21" s="273"/>
    </row>
    <row r="22" spans="2:62" ht="20.25" customHeight="1" x14ac:dyDescent="0.4">
      <c r="B22" s="281"/>
      <c r="C22" s="284"/>
      <c r="D22" s="220"/>
      <c r="E22" s="162"/>
      <c r="F22" s="163" t="str">
        <f>C21</f>
        <v>計画作成担当者</v>
      </c>
      <c r="G22" s="162"/>
      <c r="H22" s="163" t="str">
        <f>I21</f>
        <v>A</v>
      </c>
      <c r="I22" s="213"/>
      <c r="J22" s="214"/>
      <c r="K22" s="218"/>
      <c r="L22" s="219"/>
      <c r="M22" s="219"/>
      <c r="N22" s="220"/>
      <c r="O22" s="264"/>
      <c r="P22" s="265"/>
      <c r="Q22" s="265"/>
      <c r="R22" s="265"/>
      <c r="S22" s="266"/>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77">
        <f>IF($BE$3="４週",SUM(W22:AX22),IF($BE$3="暦月",SUM(W22:BA22),""))</f>
        <v>160</v>
      </c>
      <c r="BC22" s="278"/>
      <c r="BD22" s="279">
        <f>IF($BE$3="４週",BB22/4,IF($BE$3="暦月",(BB22/($BE$8/7)),""))</f>
        <v>40</v>
      </c>
      <c r="BE22" s="278"/>
      <c r="BF22" s="274"/>
      <c r="BG22" s="275"/>
      <c r="BH22" s="275"/>
      <c r="BI22" s="275"/>
      <c r="BJ22" s="276"/>
    </row>
    <row r="23" spans="2:62" ht="20.25" customHeight="1" x14ac:dyDescent="0.4">
      <c r="B23" s="280">
        <f>B21+1</f>
        <v>4</v>
      </c>
      <c r="C23" s="282" t="s">
        <v>104</v>
      </c>
      <c r="D23" s="283"/>
      <c r="E23" s="162"/>
      <c r="F23" s="163"/>
      <c r="G23" s="162"/>
      <c r="H23" s="163"/>
      <c r="I23" s="285" t="s">
        <v>126</v>
      </c>
      <c r="J23" s="286"/>
      <c r="K23" s="287" t="s">
        <v>112</v>
      </c>
      <c r="L23" s="288"/>
      <c r="M23" s="288"/>
      <c r="N23" s="283"/>
      <c r="O23" s="264" t="s">
        <v>146</v>
      </c>
      <c r="P23" s="265"/>
      <c r="Q23" s="265"/>
      <c r="R23" s="265"/>
      <c r="S23" s="266"/>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67"/>
      <c r="BC23" s="268"/>
      <c r="BD23" s="269"/>
      <c r="BE23" s="270"/>
      <c r="BF23" s="271"/>
      <c r="BG23" s="272"/>
      <c r="BH23" s="272"/>
      <c r="BI23" s="272"/>
      <c r="BJ23" s="273"/>
    </row>
    <row r="24" spans="2:62" ht="20.25" customHeight="1" x14ac:dyDescent="0.4">
      <c r="B24" s="281"/>
      <c r="C24" s="284"/>
      <c r="D24" s="220"/>
      <c r="E24" s="162"/>
      <c r="F24" s="163" t="str">
        <f>C23</f>
        <v>機能訓練指導員</v>
      </c>
      <c r="G24" s="162"/>
      <c r="H24" s="163" t="str">
        <f>I23</f>
        <v>B</v>
      </c>
      <c r="I24" s="213"/>
      <c r="J24" s="214"/>
      <c r="K24" s="218"/>
      <c r="L24" s="219"/>
      <c r="M24" s="219"/>
      <c r="N24" s="220"/>
      <c r="O24" s="264"/>
      <c r="P24" s="265"/>
      <c r="Q24" s="265"/>
      <c r="R24" s="265"/>
      <c r="S24" s="266"/>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77">
        <f>IF($BE$3="４週",SUM(W24:AX24),IF($BE$3="暦月",SUM(W24:BA24),""))</f>
        <v>80.000000000000014</v>
      </c>
      <c r="BC24" s="278"/>
      <c r="BD24" s="279">
        <f>IF($BE$3="４週",BB24/4,IF($BE$3="暦月",(BB24/($BE$8/7)),""))</f>
        <v>20.000000000000004</v>
      </c>
      <c r="BE24" s="278"/>
      <c r="BF24" s="274"/>
      <c r="BG24" s="275"/>
      <c r="BH24" s="275"/>
      <c r="BI24" s="275"/>
      <c r="BJ24" s="276"/>
    </row>
    <row r="25" spans="2:62" ht="20.25" customHeight="1" x14ac:dyDescent="0.4">
      <c r="B25" s="280">
        <f>B23+1</f>
        <v>5</v>
      </c>
      <c r="C25" s="282" t="s">
        <v>102</v>
      </c>
      <c r="D25" s="283"/>
      <c r="E25" s="162"/>
      <c r="F25" s="163"/>
      <c r="G25" s="162"/>
      <c r="H25" s="163"/>
      <c r="I25" s="285" t="s">
        <v>89</v>
      </c>
      <c r="J25" s="286"/>
      <c r="K25" s="287" t="s">
        <v>107</v>
      </c>
      <c r="L25" s="288"/>
      <c r="M25" s="288"/>
      <c r="N25" s="283"/>
      <c r="O25" s="264" t="s">
        <v>147</v>
      </c>
      <c r="P25" s="265"/>
      <c r="Q25" s="265"/>
      <c r="R25" s="265"/>
      <c r="S25" s="266"/>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67"/>
      <c r="BC25" s="268"/>
      <c r="BD25" s="269"/>
      <c r="BE25" s="270"/>
      <c r="BF25" s="271"/>
      <c r="BG25" s="272"/>
      <c r="BH25" s="272"/>
      <c r="BI25" s="272"/>
      <c r="BJ25" s="273"/>
    </row>
    <row r="26" spans="2:62" ht="20.25" customHeight="1" x14ac:dyDescent="0.4">
      <c r="B26" s="281"/>
      <c r="C26" s="284"/>
      <c r="D26" s="220"/>
      <c r="E26" s="162"/>
      <c r="F26" s="163" t="str">
        <f>C25</f>
        <v>看護職員</v>
      </c>
      <c r="G26" s="162"/>
      <c r="H26" s="163" t="str">
        <f>I25</f>
        <v>A</v>
      </c>
      <c r="I26" s="213"/>
      <c r="J26" s="214"/>
      <c r="K26" s="218"/>
      <c r="L26" s="219"/>
      <c r="M26" s="219"/>
      <c r="N26" s="220"/>
      <c r="O26" s="264"/>
      <c r="P26" s="265"/>
      <c r="Q26" s="265"/>
      <c r="R26" s="265"/>
      <c r="S26" s="266"/>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77">
        <f>IF($BE$3="４週",SUM(W26:AX26),IF($BE$3="暦月",SUM(W26:BA26),""))</f>
        <v>160</v>
      </c>
      <c r="BC26" s="278"/>
      <c r="BD26" s="279">
        <f>IF($BE$3="４週",BB26/4,IF($BE$3="暦月",(BB26/($BE$8/7)),""))</f>
        <v>40</v>
      </c>
      <c r="BE26" s="278"/>
      <c r="BF26" s="274"/>
      <c r="BG26" s="275"/>
      <c r="BH26" s="275"/>
      <c r="BI26" s="275"/>
      <c r="BJ26" s="276"/>
    </row>
    <row r="27" spans="2:62" ht="20.25" customHeight="1" x14ac:dyDescent="0.4">
      <c r="B27" s="280">
        <f>B25+1</f>
        <v>6</v>
      </c>
      <c r="C27" s="282" t="s">
        <v>102</v>
      </c>
      <c r="D27" s="283"/>
      <c r="E27" s="162"/>
      <c r="F27" s="163"/>
      <c r="G27" s="162"/>
      <c r="H27" s="163"/>
      <c r="I27" s="285" t="s">
        <v>89</v>
      </c>
      <c r="J27" s="286"/>
      <c r="K27" s="287" t="s">
        <v>107</v>
      </c>
      <c r="L27" s="288"/>
      <c r="M27" s="288"/>
      <c r="N27" s="283"/>
      <c r="O27" s="264" t="s">
        <v>248</v>
      </c>
      <c r="P27" s="265"/>
      <c r="Q27" s="265"/>
      <c r="R27" s="265"/>
      <c r="S27" s="266"/>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67"/>
      <c r="BC27" s="268"/>
      <c r="BD27" s="269"/>
      <c r="BE27" s="270"/>
      <c r="BF27" s="271"/>
      <c r="BG27" s="272"/>
      <c r="BH27" s="272"/>
      <c r="BI27" s="272"/>
      <c r="BJ27" s="273"/>
    </row>
    <row r="28" spans="2:62" ht="20.25" customHeight="1" x14ac:dyDescent="0.4">
      <c r="B28" s="281"/>
      <c r="C28" s="284"/>
      <c r="D28" s="220"/>
      <c r="E28" s="162"/>
      <c r="F28" s="163" t="str">
        <f>C27</f>
        <v>看護職員</v>
      </c>
      <c r="G28" s="162"/>
      <c r="H28" s="163" t="str">
        <f>I27</f>
        <v>A</v>
      </c>
      <c r="I28" s="213"/>
      <c r="J28" s="214"/>
      <c r="K28" s="218"/>
      <c r="L28" s="219"/>
      <c r="M28" s="219"/>
      <c r="N28" s="220"/>
      <c r="O28" s="264"/>
      <c r="P28" s="265"/>
      <c r="Q28" s="265"/>
      <c r="R28" s="265"/>
      <c r="S28" s="266"/>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77">
        <f>IF($BE$3="４週",SUM(W28:AX28),IF($BE$3="暦月",SUM(W28:BA28),""))</f>
        <v>160</v>
      </c>
      <c r="BC28" s="278"/>
      <c r="BD28" s="279">
        <f>IF($BE$3="４週",BB28/4,IF($BE$3="暦月",(BB28/($BE$8/7)),""))</f>
        <v>40</v>
      </c>
      <c r="BE28" s="278"/>
      <c r="BF28" s="274"/>
      <c r="BG28" s="275"/>
      <c r="BH28" s="275"/>
      <c r="BI28" s="275"/>
      <c r="BJ28" s="276"/>
    </row>
    <row r="29" spans="2:62" ht="20.25" customHeight="1" x14ac:dyDescent="0.4">
      <c r="B29" s="280">
        <f>B27+1</f>
        <v>7</v>
      </c>
      <c r="C29" s="282" t="s">
        <v>102</v>
      </c>
      <c r="D29" s="283"/>
      <c r="E29" s="162"/>
      <c r="F29" s="163"/>
      <c r="G29" s="162"/>
      <c r="H29" s="163"/>
      <c r="I29" s="285" t="s">
        <v>126</v>
      </c>
      <c r="J29" s="286"/>
      <c r="K29" s="287" t="s">
        <v>107</v>
      </c>
      <c r="L29" s="288"/>
      <c r="M29" s="288"/>
      <c r="N29" s="283"/>
      <c r="O29" s="264" t="s">
        <v>146</v>
      </c>
      <c r="P29" s="265"/>
      <c r="Q29" s="265"/>
      <c r="R29" s="265"/>
      <c r="S29" s="266"/>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67"/>
      <c r="BC29" s="268"/>
      <c r="BD29" s="269"/>
      <c r="BE29" s="270"/>
      <c r="BF29" s="271"/>
      <c r="BG29" s="272"/>
      <c r="BH29" s="272"/>
      <c r="BI29" s="272"/>
      <c r="BJ29" s="273"/>
    </row>
    <row r="30" spans="2:62" ht="20.25" customHeight="1" x14ac:dyDescent="0.4">
      <c r="B30" s="281"/>
      <c r="C30" s="284"/>
      <c r="D30" s="220"/>
      <c r="E30" s="162"/>
      <c r="F30" s="163" t="str">
        <f>C29</f>
        <v>看護職員</v>
      </c>
      <c r="G30" s="162"/>
      <c r="H30" s="163" t="str">
        <f>I29</f>
        <v>B</v>
      </c>
      <c r="I30" s="213"/>
      <c r="J30" s="214"/>
      <c r="K30" s="218"/>
      <c r="L30" s="219"/>
      <c r="M30" s="219"/>
      <c r="N30" s="220"/>
      <c r="O30" s="264"/>
      <c r="P30" s="265"/>
      <c r="Q30" s="265"/>
      <c r="R30" s="265"/>
      <c r="S30" s="266"/>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77">
        <f>IF($BE$3="４週",SUM(W30:AX30),IF($BE$3="暦月",SUM(W30:BA30),""))</f>
        <v>79.999999999999986</v>
      </c>
      <c r="BC30" s="278"/>
      <c r="BD30" s="279">
        <f>IF($BE$3="４週",BB30/4,IF($BE$3="暦月",(BB30/($BE$8/7)),""))</f>
        <v>19.999999999999996</v>
      </c>
      <c r="BE30" s="278"/>
      <c r="BF30" s="274"/>
      <c r="BG30" s="275"/>
      <c r="BH30" s="275"/>
      <c r="BI30" s="275"/>
      <c r="BJ30" s="276"/>
    </row>
    <row r="31" spans="2:62" ht="20.25" customHeight="1" x14ac:dyDescent="0.4">
      <c r="B31" s="280">
        <f>B29+1</f>
        <v>8</v>
      </c>
      <c r="C31" s="282" t="s">
        <v>102</v>
      </c>
      <c r="D31" s="283"/>
      <c r="E31" s="162"/>
      <c r="F31" s="163"/>
      <c r="G31" s="162"/>
      <c r="H31" s="163"/>
      <c r="I31" s="285" t="s">
        <v>89</v>
      </c>
      <c r="J31" s="286"/>
      <c r="K31" s="287" t="s">
        <v>107</v>
      </c>
      <c r="L31" s="288"/>
      <c r="M31" s="288"/>
      <c r="N31" s="283"/>
      <c r="O31" s="264" t="s">
        <v>249</v>
      </c>
      <c r="P31" s="265"/>
      <c r="Q31" s="265"/>
      <c r="R31" s="265"/>
      <c r="S31" s="266"/>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67"/>
      <c r="BC31" s="268"/>
      <c r="BD31" s="269"/>
      <c r="BE31" s="270"/>
      <c r="BF31" s="271"/>
      <c r="BG31" s="272"/>
      <c r="BH31" s="272"/>
      <c r="BI31" s="272"/>
      <c r="BJ31" s="273"/>
    </row>
    <row r="32" spans="2:62" ht="20.25" customHeight="1" x14ac:dyDescent="0.4">
      <c r="B32" s="281"/>
      <c r="C32" s="284"/>
      <c r="D32" s="220"/>
      <c r="E32" s="162"/>
      <c r="F32" s="163" t="str">
        <f>C31</f>
        <v>看護職員</v>
      </c>
      <c r="G32" s="162"/>
      <c r="H32" s="163" t="str">
        <f>I31</f>
        <v>A</v>
      </c>
      <c r="I32" s="213"/>
      <c r="J32" s="214"/>
      <c r="K32" s="218"/>
      <c r="L32" s="219"/>
      <c r="M32" s="219"/>
      <c r="N32" s="220"/>
      <c r="O32" s="264"/>
      <c r="P32" s="265"/>
      <c r="Q32" s="265"/>
      <c r="R32" s="265"/>
      <c r="S32" s="266"/>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77">
        <f>IF($BE$3="４週",SUM(W32:AX32),IF($BE$3="暦月",SUM(W32:BA32),""))</f>
        <v>160</v>
      </c>
      <c r="BC32" s="278"/>
      <c r="BD32" s="279">
        <f>IF($BE$3="４週",BB32/4,IF($BE$3="暦月",(BB32/($BE$8/7)),""))</f>
        <v>40</v>
      </c>
      <c r="BE32" s="278"/>
      <c r="BF32" s="274"/>
      <c r="BG32" s="275"/>
      <c r="BH32" s="275"/>
      <c r="BI32" s="275"/>
      <c r="BJ32" s="276"/>
    </row>
    <row r="33" spans="2:62" ht="20.25" customHeight="1" x14ac:dyDescent="0.4">
      <c r="B33" s="280">
        <f>B31+1</f>
        <v>9</v>
      </c>
      <c r="C33" s="282" t="s">
        <v>103</v>
      </c>
      <c r="D33" s="283"/>
      <c r="E33" s="162"/>
      <c r="F33" s="163"/>
      <c r="G33" s="162"/>
      <c r="H33" s="163"/>
      <c r="I33" s="285" t="s">
        <v>89</v>
      </c>
      <c r="J33" s="286"/>
      <c r="K33" s="287" t="s">
        <v>19</v>
      </c>
      <c r="L33" s="288"/>
      <c r="M33" s="288"/>
      <c r="N33" s="283"/>
      <c r="O33" s="264" t="s">
        <v>148</v>
      </c>
      <c r="P33" s="265"/>
      <c r="Q33" s="265"/>
      <c r="R33" s="265"/>
      <c r="S33" s="266"/>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67"/>
      <c r="BC33" s="268"/>
      <c r="BD33" s="269"/>
      <c r="BE33" s="270"/>
      <c r="BF33" s="271"/>
      <c r="BG33" s="272"/>
      <c r="BH33" s="272"/>
      <c r="BI33" s="272"/>
      <c r="BJ33" s="273"/>
    </row>
    <row r="34" spans="2:62" ht="20.25" customHeight="1" x14ac:dyDescent="0.4">
      <c r="B34" s="281"/>
      <c r="C34" s="284"/>
      <c r="D34" s="220"/>
      <c r="E34" s="162"/>
      <c r="F34" s="163" t="str">
        <f>C33</f>
        <v>介護職員</v>
      </c>
      <c r="G34" s="162"/>
      <c r="H34" s="163" t="str">
        <f>I33</f>
        <v>A</v>
      </c>
      <c r="I34" s="213"/>
      <c r="J34" s="214"/>
      <c r="K34" s="218"/>
      <c r="L34" s="219"/>
      <c r="M34" s="219"/>
      <c r="N34" s="220"/>
      <c r="O34" s="264"/>
      <c r="P34" s="265"/>
      <c r="Q34" s="265"/>
      <c r="R34" s="265"/>
      <c r="S34" s="266"/>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77">
        <f>IF($BE$3="４週",SUM(W34:AX34),IF($BE$3="暦月",SUM(W34:BA34),""))</f>
        <v>160</v>
      </c>
      <c r="BC34" s="278"/>
      <c r="BD34" s="279">
        <f>IF($BE$3="４週",BB34/4,IF($BE$3="暦月",(BB34/($BE$8/7)),""))</f>
        <v>40</v>
      </c>
      <c r="BE34" s="278"/>
      <c r="BF34" s="274"/>
      <c r="BG34" s="275"/>
      <c r="BH34" s="275"/>
      <c r="BI34" s="275"/>
      <c r="BJ34" s="276"/>
    </row>
    <row r="35" spans="2:62" ht="20.25" customHeight="1" x14ac:dyDescent="0.4">
      <c r="B35" s="280">
        <f>B33+1</f>
        <v>10</v>
      </c>
      <c r="C35" s="282" t="s">
        <v>103</v>
      </c>
      <c r="D35" s="283"/>
      <c r="E35" s="162"/>
      <c r="F35" s="163"/>
      <c r="G35" s="162"/>
      <c r="H35" s="163"/>
      <c r="I35" s="285" t="s">
        <v>89</v>
      </c>
      <c r="J35" s="286"/>
      <c r="K35" s="287" t="s">
        <v>19</v>
      </c>
      <c r="L35" s="288"/>
      <c r="M35" s="288"/>
      <c r="N35" s="283"/>
      <c r="O35" s="264" t="s">
        <v>149</v>
      </c>
      <c r="P35" s="265"/>
      <c r="Q35" s="265"/>
      <c r="R35" s="265"/>
      <c r="S35" s="266"/>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67"/>
      <c r="BC35" s="268"/>
      <c r="BD35" s="269"/>
      <c r="BE35" s="270"/>
      <c r="BF35" s="271"/>
      <c r="BG35" s="272"/>
      <c r="BH35" s="272"/>
      <c r="BI35" s="272"/>
      <c r="BJ35" s="273"/>
    </row>
    <row r="36" spans="2:62" ht="20.25" customHeight="1" x14ac:dyDescent="0.4">
      <c r="B36" s="281"/>
      <c r="C36" s="284"/>
      <c r="D36" s="220"/>
      <c r="E36" s="162"/>
      <c r="F36" s="163" t="str">
        <f>C35</f>
        <v>介護職員</v>
      </c>
      <c r="G36" s="162"/>
      <c r="H36" s="163" t="str">
        <f>I35</f>
        <v>A</v>
      </c>
      <c r="I36" s="213"/>
      <c r="J36" s="214"/>
      <c r="K36" s="218"/>
      <c r="L36" s="219"/>
      <c r="M36" s="219"/>
      <c r="N36" s="220"/>
      <c r="O36" s="264"/>
      <c r="P36" s="265"/>
      <c r="Q36" s="265"/>
      <c r="R36" s="265"/>
      <c r="S36" s="266"/>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77">
        <f>IF($BE$3="４週",SUM(W36:AX36),IF($BE$3="暦月",SUM(W36:BA36),""))</f>
        <v>160</v>
      </c>
      <c r="BC36" s="278"/>
      <c r="BD36" s="279">
        <f>IF($BE$3="４週",BB36/4,IF($BE$3="暦月",(BB36/($BE$8/7)),""))</f>
        <v>40</v>
      </c>
      <c r="BE36" s="278"/>
      <c r="BF36" s="274"/>
      <c r="BG36" s="275"/>
      <c r="BH36" s="275"/>
      <c r="BI36" s="275"/>
      <c r="BJ36" s="276"/>
    </row>
    <row r="37" spans="2:62" ht="20.25" customHeight="1" x14ac:dyDescent="0.4">
      <c r="B37" s="280">
        <f>B35+1</f>
        <v>11</v>
      </c>
      <c r="C37" s="282" t="s">
        <v>103</v>
      </c>
      <c r="D37" s="283"/>
      <c r="E37" s="162"/>
      <c r="F37" s="163"/>
      <c r="G37" s="162"/>
      <c r="H37" s="163"/>
      <c r="I37" s="285" t="s">
        <v>89</v>
      </c>
      <c r="J37" s="286"/>
      <c r="K37" s="287" t="s">
        <v>90</v>
      </c>
      <c r="L37" s="288"/>
      <c r="M37" s="288"/>
      <c r="N37" s="283"/>
      <c r="O37" s="264" t="s">
        <v>150</v>
      </c>
      <c r="P37" s="265"/>
      <c r="Q37" s="265"/>
      <c r="R37" s="265"/>
      <c r="S37" s="266"/>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67"/>
      <c r="BC37" s="268"/>
      <c r="BD37" s="269"/>
      <c r="BE37" s="270"/>
      <c r="BF37" s="271"/>
      <c r="BG37" s="272"/>
      <c r="BH37" s="272"/>
      <c r="BI37" s="272"/>
      <c r="BJ37" s="273"/>
    </row>
    <row r="38" spans="2:62" ht="20.25" customHeight="1" x14ac:dyDescent="0.4">
      <c r="B38" s="281"/>
      <c r="C38" s="284"/>
      <c r="D38" s="220"/>
      <c r="E38" s="162"/>
      <c r="F38" s="163" t="str">
        <f>C37</f>
        <v>介護職員</v>
      </c>
      <c r="G38" s="162"/>
      <c r="H38" s="163" t="str">
        <f>I37</f>
        <v>A</v>
      </c>
      <c r="I38" s="213"/>
      <c r="J38" s="214"/>
      <c r="K38" s="218"/>
      <c r="L38" s="219"/>
      <c r="M38" s="219"/>
      <c r="N38" s="220"/>
      <c r="O38" s="264"/>
      <c r="P38" s="265"/>
      <c r="Q38" s="265"/>
      <c r="R38" s="265"/>
      <c r="S38" s="266"/>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77">
        <f>IF($BE$3="４週",SUM(W38:AX38),IF($BE$3="暦月",SUM(W38:BA38),""))</f>
        <v>160</v>
      </c>
      <c r="BC38" s="278"/>
      <c r="BD38" s="279">
        <f>IF($BE$3="４週",BB38/4,IF($BE$3="暦月",(BB38/($BE$8/7)),""))</f>
        <v>40</v>
      </c>
      <c r="BE38" s="278"/>
      <c r="BF38" s="274"/>
      <c r="BG38" s="275"/>
      <c r="BH38" s="275"/>
      <c r="BI38" s="275"/>
      <c r="BJ38" s="276"/>
    </row>
    <row r="39" spans="2:62" ht="20.25" customHeight="1" x14ac:dyDescent="0.4">
      <c r="B39" s="280">
        <f>B37+1</f>
        <v>12</v>
      </c>
      <c r="C39" s="282" t="s">
        <v>103</v>
      </c>
      <c r="D39" s="283"/>
      <c r="E39" s="162"/>
      <c r="F39" s="163"/>
      <c r="G39" s="162"/>
      <c r="H39" s="163"/>
      <c r="I39" s="285" t="s">
        <v>89</v>
      </c>
      <c r="J39" s="286"/>
      <c r="K39" s="287" t="s">
        <v>90</v>
      </c>
      <c r="L39" s="288"/>
      <c r="M39" s="288"/>
      <c r="N39" s="283"/>
      <c r="O39" s="264" t="s">
        <v>151</v>
      </c>
      <c r="P39" s="265"/>
      <c r="Q39" s="265"/>
      <c r="R39" s="265"/>
      <c r="S39" s="266"/>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67"/>
      <c r="BC39" s="268"/>
      <c r="BD39" s="269"/>
      <c r="BE39" s="270"/>
      <c r="BF39" s="271"/>
      <c r="BG39" s="272"/>
      <c r="BH39" s="272"/>
      <c r="BI39" s="272"/>
      <c r="BJ39" s="273"/>
    </row>
    <row r="40" spans="2:62" ht="20.25" customHeight="1" x14ac:dyDescent="0.4">
      <c r="B40" s="281"/>
      <c r="C40" s="284"/>
      <c r="D40" s="220"/>
      <c r="E40" s="162"/>
      <c r="F40" s="163" t="str">
        <f>C39</f>
        <v>介護職員</v>
      </c>
      <c r="G40" s="162"/>
      <c r="H40" s="163" t="str">
        <f>I39</f>
        <v>A</v>
      </c>
      <c r="I40" s="213"/>
      <c r="J40" s="214"/>
      <c r="K40" s="218"/>
      <c r="L40" s="219"/>
      <c r="M40" s="219"/>
      <c r="N40" s="220"/>
      <c r="O40" s="264"/>
      <c r="P40" s="265"/>
      <c r="Q40" s="265"/>
      <c r="R40" s="265"/>
      <c r="S40" s="266"/>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77">
        <f>IF($BE$3="４週",SUM(W40:AX40),IF($BE$3="暦月",SUM(W40:BA40),""))</f>
        <v>160</v>
      </c>
      <c r="BC40" s="278"/>
      <c r="BD40" s="279">
        <f>IF($BE$3="４週",BB40/4,IF($BE$3="暦月",(BB40/($BE$8/7)),""))</f>
        <v>40</v>
      </c>
      <c r="BE40" s="278"/>
      <c r="BF40" s="274"/>
      <c r="BG40" s="275"/>
      <c r="BH40" s="275"/>
      <c r="BI40" s="275"/>
      <c r="BJ40" s="276"/>
    </row>
    <row r="41" spans="2:62" ht="20.25" customHeight="1" x14ac:dyDescent="0.4">
      <c r="B41" s="280">
        <f>B39+1</f>
        <v>13</v>
      </c>
      <c r="C41" s="282" t="s">
        <v>103</v>
      </c>
      <c r="D41" s="283"/>
      <c r="E41" s="162"/>
      <c r="F41" s="163"/>
      <c r="G41" s="162"/>
      <c r="H41" s="163"/>
      <c r="I41" s="285" t="s">
        <v>89</v>
      </c>
      <c r="J41" s="286"/>
      <c r="K41" s="287" t="s">
        <v>90</v>
      </c>
      <c r="L41" s="288"/>
      <c r="M41" s="288"/>
      <c r="N41" s="283"/>
      <c r="O41" s="264" t="s">
        <v>152</v>
      </c>
      <c r="P41" s="265"/>
      <c r="Q41" s="265"/>
      <c r="R41" s="265"/>
      <c r="S41" s="266"/>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67"/>
      <c r="BC41" s="268"/>
      <c r="BD41" s="269"/>
      <c r="BE41" s="270"/>
      <c r="BF41" s="271"/>
      <c r="BG41" s="272"/>
      <c r="BH41" s="272"/>
      <c r="BI41" s="272"/>
      <c r="BJ41" s="273"/>
    </row>
    <row r="42" spans="2:62" ht="20.25" customHeight="1" x14ac:dyDescent="0.4">
      <c r="B42" s="281"/>
      <c r="C42" s="284"/>
      <c r="D42" s="220"/>
      <c r="E42" s="162"/>
      <c r="F42" s="163" t="str">
        <f>C41</f>
        <v>介護職員</v>
      </c>
      <c r="G42" s="162"/>
      <c r="H42" s="163" t="str">
        <f>I41</f>
        <v>A</v>
      </c>
      <c r="I42" s="213"/>
      <c r="J42" s="214"/>
      <c r="K42" s="218"/>
      <c r="L42" s="219"/>
      <c r="M42" s="219"/>
      <c r="N42" s="220"/>
      <c r="O42" s="264"/>
      <c r="P42" s="265"/>
      <c r="Q42" s="265"/>
      <c r="R42" s="265"/>
      <c r="S42" s="266"/>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77">
        <f>IF($BE$3="４週",SUM(W42:AX42),IF($BE$3="暦月",SUM(W42:BA42),""))</f>
        <v>160</v>
      </c>
      <c r="BC42" s="278"/>
      <c r="BD42" s="279">
        <f>IF($BE$3="４週",BB42/4,IF($BE$3="暦月",(BB42/($BE$8/7)),""))</f>
        <v>40</v>
      </c>
      <c r="BE42" s="278"/>
      <c r="BF42" s="274"/>
      <c r="BG42" s="275"/>
      <c r="BH42" s="275"/>
      <c r="BI42" s="275"/>
      <c r="BJ42" s="276"/>
    </row>
    <row r="43" spans="2:62" ht="20.25" customHeight="1" x14ac:dyDescent="0.4">
      <c r="B43" s="280">
        <f>B41+1</f>
        <v>14</v>
      </c>
      <c r="C43" s="282" t="s">
        <v>103</v>
      </c>
      <c r="D43" s="283"/>
      <c r="E43" s="162"/>
      <c r="F43" s="163"/>
      <c r="G43" s="162"/>
      <c r="H43" s="163"/>
      <c r="I43" s="285" t="s">
        <v>100</v>
      </c>
      <c r="J43" s="286"/>
      <c r="K43" s="287" t="s">
        <v>90</v>
      </c>
      <c r="L43" s="288"/>
      <c r="M43" s="288"/>
      <c r="N43" s="283"/>
      <c r="O43" s="264" t="s">
        <v>153</v>
      </c>
      <c r="P43" s="265"/>
      <c r="Q43" s="265"/>
      <c r="R43" s="265"/>
      <c r="S43" s="266"/>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67"/>
      <c r="BC43" s="268"/>
      <c r="BD43" s="269"/>
      <c r="BE43" s="270"/>
      <c r="BF43" s="271"/>
      <c r="BG43" s="272"/>
      <c r="BH43" s="272"/>
      <c r="BI43" s="272"/>
      <c r="BJ43" s="273"/>
    </row>
    <row r="44" spans="2:62" ht="20.25" customHeight="1" x14ac:dyDescent="0.4">
      <c r="B44" s="281"/>
      <c r="C44" s="284"/>
      <c r="D44" s="220"/>
      <c r="E44" s="162"/>
      <c r="F44" s="163" t="str">
        <f>C43</f>
        <v>介護職員</v>
      </c>
      <c r="G44" s="162"/>
      <c r="H44" s="163" t="str">
        <f>I43</f>
        <v>C</v>
      </c>
      <c r="I44" s="213"/>
      <c r="J44" s="214"/>
      <c r="K44" s="218"/>
      <c r="L44" s="219"/>
      <c r="M44" s="219"/>
      <c r="N44" s="220"/>
      <c r="O44" s="264"/>
      <c r="P44" s="265"/>
      <c r="Q44" s="265"/>
      <c r="R44" s="265"/>
      <c r="S44" s="266"/>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77">
        <f>IF($BE$3="４週",SUM(W44:AX44),IF($BE$3="暦月",SUM(W44:BA44),""))</f>
        <v>128</v>
      </c>
      <c r="BC44" s="278"/>
      <c r="BD44" s="279">
        <f>IF($BE$3="４週",BB44/4,IF($BE$3="暦月",(BB44/($BE$8/7)),""))</f>
        <v>32</v>
      </c>
      <c r="BE44" s="278"/>
      <c r="BF44" s="274"/>
      <c r="BG44" s="275"/>
      <c r="BH44" s="275"/>
      <c r="BI44" s="275"/>
      <c r="BJ44" s="276"/>
    </row>
    <row r="45" spans="2:62" ht="20.25" customHeight="1" x14ac:dyDescent="0.4">
      <c r="B45" s="280">
        <f>B43+1</f>
        <v>15</v>
      </c>
      <c r="C45" s="282" t="s">
        <v>103</v>
      </c>
      <c r="D45" s="283"/>
      <c r="E45" s="162"/>
      <c r="F45" s="163"/>
      <c r="G45" s="162"/>
      <c r="H45" s="163"/>
      <c r="I45" s="285" t="s">
        <v>89</v>
      </c>
      <c r="J45" s="286"/>
      <c r="K45" s="287" t="s">
        <v>19</v>
      </c>
      <c r="L45" s="288"/>
      <c r="M45" s="288"/>
      <c r="N45" s="283"/>
      <c r="O45" s="264" t="s">
        <v>154</v>
      </c>
      <c r="P45" s="265"/>
      <c r="Q45" s="265"/>
      <c r="R45" s="265"/>
      <c r="S45" s="266"/>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67"/>
      <c r="BC45" s="268"/>
      <c r="BD45" s="269"/>
      <c r="BE45" s="270"/>
      <c r="BF45" s="271"/>
      <c r="BG45" s="272"/>
      <c r="BH45" s="272"/>
      <c r="BI45" s="272"/>
      <c r="BJ45" s="273"/>
    </row>
    <row r="46" spans="2:62" ht="20.25" customHeight="1" x14ac:dyDescent="0.4">
      <c r="B46" s="281"/>
      <c r="C46" s="284"/>
      <c r="D46" s="220"/>
      <c r="E46" s="162"/>
      <c r="F46" s="163" t="str">
        <f>C45</f>
        <v>介護職員</v>
      </c>
      <c r="G46" s="162"/>
      <c r="H46" s="163" t="str">
        <f>I45</f>
        <v>A</v>
      </c>
      <c r="I46" s="213"/>
      <c r="J46" s="214"/>
      <c r="K46" s="218"/>
      <c r="L46" s="219"/>
      <c r="M46" s="219"/>
      <c r="N46" s="220"/>
      <c r="O46" s="264"/>
      <c r="P46" s="265"/>
      <c r="Q46" s="265"/>
      <c r="R46" s="265"/>
      <c r="S46" s="266"/>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77">
        <f>IF($BE$3="４週",SUM(W46:AX46),IF($BE$3="暦月",SUM(W46:BA46),""))</f>
        <v>160</v>
      </c>
      <c r="BC46" s="278"/>
      <c r="BD46" s="279">
        <f>IF($BE$3="４週",BB46/4,IF($BE$3="暦月",(BB46/($BE$8/7)),""))</f>
        <v>40</v>
      </c>
      <c r="BE46" s="278"/>
      <c r="BF46" s="274"/>
      <c r="BG46" s="275"/>
      <c r="BH46" s="275"/>
      <c r="BI46" s="275"/>
      <c r="BJ46" s="276"/>
    </row>
    <row r="47" spans="2:62" ht="20.25" customHeight="1" x14ac:dyDescent="0.4">
      <c r="B47" s="280">
        <f>B45+1</f>
        <v>16</v>
      </c>
      <c r="C47" s="282" t="s">
        <v>103</v>
      </c>
      <c r="D47" s="283"/>
      <c r="E47" s="162"/>
      <c r="F47" s="163"/>
      <c r="G47" s="162"/>
      <c r="H47" s="163"/>
      <c r="I47" s="285" t="s">
        <v>89</v>
      </c>
      <c r="J47" s="286"/>
      <c r="K47" s="287" t="s">
        <v>90</v>
      </c>
      <c r="L47" s="288"/>
      <c r="M47" s="288"/>
      <c r="N47" s="283"/>
      <c r="O47" s="264" t="s">
        <v>155</v>
      </c>
      <c r="P47" s="265"/>
      <c r="Q47" s="265"/>
      <c r="R47" s="265"/>
      <c r="S47" s="266"/>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67"/>
      <c r="BC47" s="268"/>
      <c r="BD47" s="269"/>
      <c r="BE47" s="270"/>
      <c r="BF47" s="271"/>
      <c r="BG47" s="272"/>
      <c r="BH47" s="272"/>
      <c r="BI47" s="272"/>
      <c r="BJ47" s="273"/>
    </row>
    <row r="48" spans="2:62" ht="20.25" customHeight="1" x14ac:dyDescent="0.4">
      <c r="B48" s="281"/>
      <c r="C48" s="284"/>
      <c r="D48" s="220"/>
      <c r="E48" s="162"/>
      <c r="F48" s="163" t="str">
        <f>C47</f>
        <v>介護職員</v>
      </c>
      <c r="G48" s="162"/>
      <c r="H48" s="163" t="str">
        <f>I47</f>
        <v>A</v>
      </c>
      <c r="I48" s="213"/>
      <c r="J48" s="214"/>
      <c r="K48" s="218"/>
      <c r="L48" s="219"/>
      <c r="M48" s="219"/>
      <c r="N48" s="220"/>
      <c r="O48" s="264"/>
      <c r="P48" s="265"/>
      <c r="Q48" s="265"/>
      <c r="R48" s="265"/>
      <c r="S48" s="266"/>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77">
        <f>IF($BE$3="４週",SUM(W48:AX48),IF($BE$3="暦月",SUM(W48:BA48),""))</f>
        <v>160</v>
      </c>
      <c r="BC48" s="278"/>
      <c r="BD48" s="279">
        <f>IF($BE$3="４週",BB48/4,IF($BE$3="暦月",(BB48/($BE$8/7)),""))</f>
        <v>40</v>
      </c>
      <c r="BE48" s="278"/>
      <c r="BF48" s="274"/>
      <c r="BG48" s="275"/>
      <c r="BH48" s="275"/>
      <c r="BI48" s="275"/>
      <c r="BJ48" s="276"/>
    </row>
    <row r="49" spans="2:62" ht="20.25" customHeight="1" x14ac:dyDescent="0.4">
      <c r="B49" s="280">
        <f>B47+1</f>
        <v>17</v>
      </c>
      <c r="C49" s="282" t="s">
        <v>103</v>
      </c>
      <c r="D49" s="283"/>
      <c r="E49" s="162"/>
      <c r="F49" s="163"/>
      <c r="G49" s="162"/>
      <c r="H49" s="163"/>
      <c r="I49" s="285" t="s">
        <v>89</v>
      </c>
      <c r="J49" s="286"/>
      <c r="K49" s="287" t="s">
        <v>90</v>
      </c>
      <c r="L49" s="288"/>
      <c r="M49" s="288"/>
      <c r="N49" s="283"/>
      <c r="O49" s="264" t="s">
        <v>156</v>
      </c>
      <c r="P49" s="265"/>
      <c r="Q49" s="265"/>
      <c r="R49" s="265"/>
      <c r="S49" s="266"/>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67"/>
      <c r="BC49" s="268"/>
      <c r="BD49" s="269"/>
      <c r="BE49" s="270"/>
      <c r="BF49" s="271"/>
      <c r="BG49" s="272"/>
      <c r="BH49" s="272"/>
      <c r="BI49" s="272"/>
      <c r="BJ49" s="273"/>
    </row>
    <row r="50" spans="2:62" ht="20.25" customHeight="1" x14ac:dyDescent="0.4">
      <c r="B50" s="281"/>
      <c r="C50" s="284"/>
      <c r="D50" s="220"/>
      <c r="E50" s="162"/>
      <c r="F50" s="163" t="str">
        <f>C49</f>
        <v>介護職員</v>
      </c>
      <c r="G50" s="162"/>
      <c r="H50" s="163" t="str">
        <f>I49</f>
        <v>A</v>
      </c>
      <c r="I50" s="213"/>
      <c r="J50" s="214"/>
      <c r="K50" s="218"/>
      <c r="L50" s="219"/>
      <c r="M50" s="219"/>
      <c r="N50" s="220"/>
      <c r="O50" s="264"/>
      <c r="P50" s="265"/>
      <c r="Q50" s="265"/>
      <c r="R50" s="265"/>
      <c r="S50" s="266"/>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77">
        <f>IF($BE$3="４週",SUM(W50:AX50),IF($BE$3="暦月",SUM(W50:BA50),""))</f>
        <v>160</v>
      </c>
      <c r="BC50" s="278"/>
      <c r="BD50" s="279">
        <f>IF($BE$3="４週",BB50/4,IF($BE$3="暦月",(BB50/($BE$8/7)),""))</f>
        <v>40</v>
      </c>
      <c r="BE50" s="278"/>
      <c r="BF50" s="274"/>
      <c r="BG50" s="275"/>
      <c r="BH50" s="275"/>
      <c r="BI50" s="275"/>
      <c r="BJ50" s="276"/>
    </row>
    <row r="51" spans="2:62" ht="20.25" customHeight="1" x14ac:dyDescent="0.4">
      <c r="B51" s="280">
        <f>B49+1</f>
        <v>18</v>
      </c>
      <c r="C51" s="282" t="s">
        <v>103</v>
      </c>
      <c r="D51" s="283"/>
      <c r="E51" s="162"/>
      <c r="F51" s="163"/>
      <c r="G51" s="162"/>
      <c r="H51" s="163"/>
      <c r="I51" s="285" t="s">
        <v>89</v>
      </c>
      <c r="J51" s="286"/>
      <c r="K51" s="287" t="s">
        <v>90</v>
      </c>
      <c r="L51" s="288"/>
      <c r="M51" s="288"/>
      <c r="N51" s="283"/>
      <c r="O51" s="264" t="s">
        <v>157</v>
      </c>
      <c r="P51" s="265"/>
      <c r="Q51" s="265"/>
      <c r="R51" s="265"/>
      <c r="S51" s="266"/>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67"/>
      <c r="BC51" s="268"/>
      <c r="BD51" s="269"/>
      <c r="BE51" s="270"/>
      <c r="BF51" s="271"/>
      <c r="BG51" s="272"/>
      <c r="BH51" s="272"/>
      <c r="BI51" s="272"/>
      <c r="BJ51" s="273"/>
    </row>
    <row r="52" spans="2:62" ht="20.25" customHeight="1" x14ac:dyDescent="0.4">
      <c r="B52" s="281"/>
      <c r="C52" s="284"/>
      <c r="D52" s="220"/>
      <c r="E52" s="162"/>
      <c r="F52" s="163" t="str">
        <f>C51</f>
        <v>介護職員</v>
      </c>
      <c r="G52" s="162"/>
      <c r="H52" s="163" t="str">
        <f>I51</f>
        <v>A</v>
      </c>
      <c r="I52" s="213"/>
      <c r="J52" s="214"/>
      <c r="K52" s="218"/>
      <c r="L52" s="219"/>
      <c r="M52" s="219"/>
      <c r="N52" s="220"/>
      <c r="O52" s="264"/>
      <c r="P52" s="265"/>
      <c r="Q52" s="265"/>
      <c r="R52" s="265"/>
      <c r="S52" s="266"/>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77">
        <f>IF($BE$3="４週",SUM(W52:AX52),IF($BE$3="暦月",SUM(W52:BA52),""))</f>
        <v>160</v>
      </c>
      <c r="BC52" s="278"/>
      <c r="BD52" s="279">
        <f>IF($BE$3="４週",BB52/4,IF($BE$3="暦月",(BB52/($BE$8/7)),""))</f>
        <v>40</v>
      </c>
      <c r="BE52" s="278"/>
      <c r="BF52" s="274"/>
      <c r="BG52" s="275"/>
      <c r="BH52" s="275"/>
      <c r="BI52" s="275"/>
      <c r="BJ52" s="276"/>
    </row>
    <row r="53" spans="2:62" ht="20.25" customHeight="1" x14ac:dyDescent="0.4">
      <c r="B53" s="280">
        <f>B51+1</f>
        <v>19</v>
      </c>
      <c r="C53" s="282" t="s">
        <v>103</v>
      </c>
      <c r="D53" s="283"/>
      <c r="E53" s="164"/>
      <c r="F53" s="165"/>
      <c r="G53" s="164"/>
      <c r="H53" s="165"/>
      <c r="I53" s="285" t="s">
        <v>100</v>
      </c>
      <c r="J53" s="286"/>
      <c r="K53" s="287" t="s">
        <v>90</v>
      </c>
      <c r="L53" s="288"/>
      <c r="M53" s="288"/>
      <c r="N53" s="283"/>
      <c r="O53" s="264" t="s">
        <v>158</v>
      </c>
      <c r="P53" s="265"/>
      <c r="Q53" s="265"/>
      <c r="R53" s="265"/>
      <c r="S53" s="266"/>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67"/>
      <c r="BC53" s="268"/>
      <c r="BD53" s="269"/>
      <c r="BE53" s="270"/>
      <c r="BF53" s="271"/>
      <c r="BG53" s="272"/>
      <c r="BH53" s="272"/>
      <c r="BI53" s="272"/>
      <c r="BJ53" s="273"/>
    </row>
    <row r="54" spans="2:62" ht="20.25" customHeight="1" x14ac:dyDescent="0.4">
      <c r="B54" s="281"/>
      <c r="C54" s="284"/>
      <c r="D54" s="220"/>
      <c r="E54" s="162"/>
      <c r="F54" s="163" t="str">
        <f>C53</f>
        <v>介護職員</v>
      </c>
      <c r="G54" s="162"/>
      <c r="H54" s="163" t="str">
        <f>I53</f>
        <v>C</v>
      </c>
      <c r="I54" s="213"/>
      <c r="J54" s="214"/>
      <c r="K54" s="218"/>
      <c r="L54" s="219"/>
      <c r="M54" s="219"/>
      <c r="N54" s="220"/>
      <c r="O54" s="264"/>
      <c r="P54" s="265"/>
      <c r="Q54" s="265"/>
      <c r="R54" s="265"/>
      <c r="S54" s="266"/>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77">
        <f>IF($BE$3="４週",SUM(W54:AX54),IF($BE$3="暦月",SUM(W54:BA54),""))</f>
        <v>128</v>
      </c>
      <c r="BC54" s="278"/>
      <c r="BD54" s="279">
        <f>IF($BE$3="４週",BB54/4,IF($BE$3="暦月",(BB54/($BE$8/7)),""))</f>
        <v>32</v>
      </c>
      <c r="BE54" s="278"/>
      <c r="BF54" s="274"/>
      <c r="BG54" s="275"/>
      <c r="BH54" s="275"/>
      <c r="BI54" s="275"/>
      <c r="BJ54" s="276"/>
    </row>
    <row r="55" spans="2:62" ht="20.25" customHeight="1" x14ac:dyDescent="0.4">
      <c r="B55" s="280">
        <f>B53+1</f>
        <v>20</v>
      </c>
      <c r="C55" s="282" t="s">
        <v>103</v>
      </c>
      <c r="D55" s="283"/>
      <c r="E55" s="164"/>
      <c r="F55" s="165"/>
      <c r="G55" s="164"/>
      <c r="H55" s="165"/>
      <c r="I55" s="285" t="s">
        <v>89</v>
      </c>
      <c r="J55" s="286"/>
      <c r="K55" s="287" t="s">
        <v>19</v>
      </c>
      <c r="L55" s="288"/>
      <c r="M55" s="288"/>
      <c r="N55" s="283"/>
      <c r="O55" s="264" t="s">
        <v>159</v>
      </c>
      <c r="P55" s="265"/>
      <c r="Q55" s="265"/>
      <c r="R55" s="265"/>
      <c r="S55" s="266"/>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67"/>
      <c r="BC55" s="268"/>
      <c r="BD55" s="269"/>
      <c r="BE55" s="270"/>
      <c r="BF55" s="271"/>
      <c r="BG55" s="272"/>
      <c r="BH55" s="272"/>
      <c r="BI55" s="272"/>
      <c r="BJ55" s="273"/>
    </row>
    <row r="56" spans="2:62" ht="20.25" customHeight="1" x14ac:dyDescent="0.4">
      <c r="B56" s="281"/>
      <c r="C56" s="284"/>
      <c r="D56" s="220"/>
      <c r="E56" s="162"/>
      <c r="F56" s="163" t="str">
        <f>C55</f>
        <v>介護職員</v>
      </c>
      <c r="G56" s="162"/>
      <c r="H56" s="163" t="str">
        <f>I55</f>
        <v>A</v>
      </c>
      <c r="I56" s="213"/>
      <c r="J56" s="214"/>
      <c r="K56" s="218"/>
      <c r="L56" s="219"/>
      <c r="M56" s="219"/>
      <c r="N56" s="220"/>
      <c r="O56" s="264"/>
      <c r="P56" s="265"/>
      <c r="Q56" s="265"/>
      <c r="R56" s="265"/>
      <c r="S56" s="266"/>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77">
        <f>IF($BE$3="４週",SUM(W56:AX56),IF($BE$3="暦月",SUM(W56:BA56),""))</f>
        <v>160</v>
      </c>
      <c r="BC56" s="278"/>
      <c r="BD56" s="279">
        <f>IF($BE$3="４週",BB56/4,IF($BE$3="暦月",(BB56/($BE$8/7)),""))</f>
        <v>40</v>
      </c>
      <c r="BE56" s="278"/>
      <c r="BF56" s="274"/>
      <c r="BG56" s="275"/>
      <c r="BH56" s="275"/>
      <c r="BI56" s="275"/>
      <c r="BJ56" s="276"/>
    </row>
    <row r="57" spans="2:62" ht="20.25" customHeight="1" x14ac:dyDescent="0.4">
      <c r="B57" s="280">
        <f>B55+1</f>
        <v>21</v>
      </c>
      <c r="C57" s="282" t="s">
        <v>103</v>
      </c>
      <c r="D57" s="283"/>
      <c r="E57" s="162"/>
      <c r="F57" s="163"/>
      <c r="G57" s="162"/>
      <c r="H57" s="163"/>
      <c r="I57" s="285" t="s">
        <v>89</v>
      </c>
      <c r="J57" s="286"/>
      <c r="K57" s="287" t="s">
        <v>90</v>
      </c>
      <c r="L57" s="288"/>
      <c r="M57" s="288"/>
      <c r="N57" s="283"/>
      <c r="O57" s="264" t="s">
        <v>160</v>
      </c>
      <c r="P57" s="265"/>
      <c r="Q57" s="265"/>
      <c r="R57" s="265"/>
      <c r="S57" s="266"/>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67"/>
      <c r="BC57" s="268"/>
      <c r="BD57" s="269"/>
      <c r="BE57" s="270"/>
      <c r="BF57" s="271"/>
      <c r="BG57" s="272"/>
      <c r="BH57" s="272"/>
      <c r="BI57" s="272"/>
      <c r="BJ57" s="273"/>
    </row>
    <row r="58" spans="2:62" ht="20.25" customHeight="1" x14ac:dyDescent="0.4">
      <c r="B58" s="281"/>
      <c r="C58" s="284"/>
      <c r="D58" s="220"/>
      <c r="E58" s="162"/>
      <c r="F58" s="163" t="str">
        <f>C57</f>
        <v>介護職員</v>
      </c>
      <c r="G58" s="162"/>
      <c r="H58" s="163" t="str">
        <f>I57</f>
        <v>A</v>
      </c>
      <c r="I58" s="213"/>
      <c r="J58" s="214"/>
      <c r="K58" s="218"/>
      <c r="L58" s="219"/>
      <c r="M58" s="219"/>
      <c r="N58" s="220"/>
      <c r="O58" s="264"/>
      <c r="P58" s="265"/>
      <c r="Q58" s="265"/>
      <c r="R58" s="265"/>
      <c r="S58" s="266"/>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77">
        <f>IF($BE$3="４週",SUM(W58:AX58),IF($BE$3="暦月",SUM(W58:BA58),""))</f>
        <v>160</v>
      </c>
      <c r="BC58" s="278"/>
      <c r="BD58" s="279">
        <f>IF($BE$3="４週",BB58/4,IF($BE$3="暦月",(BB58/($BE$8/7)),""))</f>
        <v>40</v>
      </c>
      <c r="BE58" s="278"/>
      <c r="BF58" s="274"/>
      <c r="BG58" s="275"/>
      <c r="BH58" s="275"/>
      <c r="BI58" s="275"/>
      <c r="BJ58" s="276"/>
    </row>
    <row r="59" spans="2:62" ht="20.25" customHeight="1" x14ac:dyDescent="0.4">
      <c r="B59" s="280">
        <f>B57+1</f>
        <v>22</v>
      </c>
      <c r="C59" s="282" t="s">
        <v>103</v>
      </c>
      <c r="D59" s="283"/>
      <c r="E59" s="162"/>
      <c r="F59" s="163"/>
      <c r="G59" s="162"/>
      <c r="H59" s="163"/>
      <c r="I59" s="285" t="s">
        <v>89</v>
      </c>
      <c r="J59" s="286"/>
      <c r="K59" s="287" t="s">
        <v>90</v>
      </c>
      <c r="L59" s="288"/>
      <c r="M59" s="288"/>
      <c r="N59" s="283"/>
      <c r="O59" s="264" t="s">
        <v>161</v>
      </c>
      <c r="P59" s="265"/>
      <c r="Q59" s="265"/>
      <c r="R59" s="265"/>
      <c r="S59" s="266"/>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67"/>
      <c r="BC59" s="268"/>
      <c r="BD59" s="269"/>
      <c r="BE59" s="270"/>
      <c r="BF59" s="271"/>
      <c r="BG59" s="272"/>
      <c r="BH59" s="272"/>
      <c r="BI59" s="272"/>
      <c r="BJ59" s="273"/>
    </row>
    <row r="60" spans="2:62" ht="20.25" customHeight="1" x14ac:dyDescent="0.4">
      <c r="B60" s="281"/>
      <c r="C60" s="284"/>
      <c r="D60" s="220"/>
      <c r="E60" s="162"/>
      <c r="F60" s="163" t="str">
        <f>C59</f>
        <v>介護職員</v>
      </c>
      <c r="G60" s="162"/>
      <c r="H60" s="163" t="str">
        <f>I59</f>
        <v>A</v>
      </c>
      <c r="I60" s="213"/>
      <c r="J60" s="214"/>
      <c r="K60" s="218"/>
      <c r="L60" s="219"/>
      <c r="M60" s="219"/>
      <c r="N60" s="220"/>
      <c r="O60" s="264"/>
      <c r="P60" s="265"/>
      <c r="Q60" s="265"/>
      <c r="R60" s="265"/>
      <c r="S60" s="266"/>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77">
        <f>IF($BE$3="４週",SUM(W60:AX60),IF($BE$3="暦月",SUM(W60:BA60),""))</f>
        <v>160</v>
      </c>
      <c r="BC60" s="278"/>
      <c r="BD60" s="279">
        <f>IF($BE$3="４週",BB60/4,IF($BE$3="暦月",(BB60/($BE$8/7)),""))</f>
        <v>40</v>
      </c>
      <c r="BE60" s="278"/>
      <c r="BF60" s="274"/>
      <c r="BG60" s="275"/>
      <c r="BH60" s="275"/>
      <c r="BI60" s="275"/>
      <c r="BJ60" s="276"/>
    </row>
    <row r="61" spans="2:62" ht="20.25" customHeight="1" x14ac:dyDescent="0.4">
      <c r="B61" s="280">
        <f>B59+1</f>
        <v>23</v>
      </c>
      <c r="C61" s="282" t="s">
        <v>103</v>
      </c>
      <c r="D61" s="283"/>
      <c r="E61" s="162"/>
      <c r="F61" s="163"/>
      <c r="G61" s="162"/>
      <c r="H61" s="163"/>
      <c r="I61" s="285" t="s">
        <v>89</v>
      </c>
      <c r="J61" s="286"/>
      <c r="K61" s="287" t="s">
        <v>90</v>
      </c>
      <c r="L61" s="288"/>
      <c r="M61" s="288"/>
      <c r="N61" s="283"/>
      <c r="O61" s="264" t="s">
        <v>162</v>
      </c>
      <c r="P61" s="265"/>
      <c r="Q61" s="265"/>
      <c r="R61" s="265"/>
      <c r="S61" s="266"/>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67"/>
      <c r="BC61" s="268"/>
      <c r="BD61" s="269"/>
      <c r="BE61" s="270"/>
      <c r="BF61" s="271"/>
      <c r="BG61" s="272"/>
      <c r="BH61" s="272"/>
      <c r="BI61" s="272"/>
      <c r="BJ61" s="273"/>
    </row>
    <row r="62" spans="2:62" ht="20.25" customHeight="1" x14ac:dyDescent="0.4">
      <c r="B62" s="281"/>
      <c r="C62" s="284"/>
      <c r="D62" s="220"/>
      <c r="E62" s="162"/>
      <c r="F62" s="163" t="str">
        <f>C61</f>
        <v>介護職員</v>
      </c>
      <c r="G62" s="162"/>
      <c r="H62" s="163" t="str">
        <f>I61</f>
        <v>A</v>
      </c>
      <c r="I62" s="213"/>
      <c r="J62" s="214"/>
      <c r="K62" s="218"/>
      <c r="L62" s="219"/>
      <c r="M62" s="219"/>
      <c r="N62" s="220"/>
      <c r="O62" s="264"/>
      <c r="P62" s="265"/>
      <c r="Q62" s="265"/>
      <c r="R62" s="265"/>
      <c r="S62" s="266"/>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77">
        <f>IF($BE$3="４週",SUM(W62:AX62),IF($BE$3="暦月",SUM(W62:BA62),""))</f>
        <v>160</v>
      </c>
      <c r="BC62" s="278"/>
      <c r="BD62" s="279">
        <f>IF($BE$3="４週",BB62/4,IF($BE$3="暦月",(BB62/($BE$8/7)),""))</f>
        <v>40</v>
      </c>
      <c r="BE62" s="278"/>
      <c r="BF62" s="274"/>
      <c r="BG62" s="275"/>
      <c r="BH62" s="275"/>
      <c r="BI62" s="275"/>
      <c r="BJ62" s="276"/>
    </row>
    <row r="63" spans="2:62" ht="20.25" customHeight="1" x14ac:dyDescent="0.4">
      <c r="B63" s="280">
        <f>B61+1</f>
        <v>24</v>
      </c>
      <c r="C63" s="282" t="s">
        <v>103</v>
      </c>
      <c r="D63" s="283"/>
      <c r="E63" s="162"/>
      <c r="F63" s="163"/>
      <c r="G63" s="162"/>
      <c r="H63" s="163"/>
      <c r="I63" s="285" t="s">
        <v>100</v>
      </c>
      <c r="J63" s="286"/>
      <c r="K63" s="287" t="s">
        <v>90</v>
      </c>
      <c r="L63" s="288"/>
      <c r="M63" s="288"/>
      <c r="N63" s="283"/>
      <c r="O63" s="264" t="s">
        <v>163</v>
      </c>
      <c r="P63" s="265"/>
      <c r="Q63" s="265"/>
      <c r="R63" s="265"/>
      <c r="S63" s="266"/>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67"/>
      <c r="BC63" s="268"/>
      <c r="BD63" s="269"/>
      <c r="BE63" s="270"/>
      <c r="BF63" s="271"/>
      <c r="BG63" s="272"/>
      <c r="BH63" s="272"/>
      <c r="BI63" s="272"/>
      <c r="BJ63" s="273"/>
    </row>
    <row r="64" spans="2:62" ht="20.25" customHeight="1" x14ac:dyDescent="0.4">
      <c r="B64" s="281"/>
      <c r="C64" s="284"/>
      <c r="D64" s="220"/>
      <c r="E64" s="162"/>
      <c r="F64" s="163" t="str">
        <f>C63</f>
        <v>介護職員</v>
      </c>
      <c r="G64" s="162"/>
      <c r="H64" s="163" t="str">
        <f>I63</f>
        <v>C</v>
      </c>
      <c r="I64" s="213"/>
      <c r="J64" s="214"/>
      <c r="K64" s="218"/>
      <c r="L64" s="219"/>
      <c r="M64" s="219"/>
      <c r="N64" s="220"/>
      <c r="O64" s="264"/>
      <c r="P64" s="265"/>
      <c r="Q64" s="265"/>
      <c r="R64" s="265"/>
      <c r="S64" s="266"/>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77">
        <f>IF($BE$3="４週",SUM(W64:AX64),IF($BE$3="暦月",SUM(W64:BA64),""))</f>
        <v>128</v>
      </c>
      <c r="BC64" s="278"/>
      <c r="BD64" s="279">
        <f>IF($BE$3="４週",BB64/4,IF($BE$3="暦月",(BB64/($BE$8/7)),""))</f>
        <v>32</v>
      </c>
      <c r="BE64" s="278"/>
      <c r="BF64" s="274"/>
      <c r="BG64" s="275"/>
      <c r="BH64" s="275"/>
      <c r="BI64" s="275"/>
      <c r="BJ64" s="276"/>
    </row>
    <row r="65" spans="2:62" ht="20.25" customHeight="1" x14ac:dyDescent="0.4">
      <c r="B65" s="280">
        <f>B63+1</f>
        <v>25</v>
      </c>
      <c r="C65" s="282" t="s">
        <v>103</v>
      </c>
      <c r="D65" s="283"/>
      <c r="E65" s="162"/>
      <c r="F65" s="163"/>
      <c r="G65" s="162"/>
      <c r="H65" s="163"/>
      <c r="I65" s="285" t="s">
        <v>89</v>
      </c>
      <c r="J65" s="286"/>
      <c r="K65" s="287" t="s">
        <v>19</v>
      </c>
      <c r="L65" s="288"/>
      <c r="M65" s="288"/>
      <c r="N65" s="283"/>
      <c r="O65" s="264" t="s">
        <v>164</v>
      </c>
      <c r="P65" s="265"/>
      <c r="Q65" s="265"/>
      <c r="R65" s="265"/>
      <c r="S65" s="266"/>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67"/>
      <c r="BC65" s="268"/>
      <c r="BD65" s="269"/>
      <c r="BE65" s="270"/>
      <c r="BF65" s="271"/>
      <c r="BG65" s="272"/>
      <c r="BH65" s="272"/>
      <c r="BI65" s="272"/>
      <c r="BJ65" s="273"/>
    </row>
    <row r="66" spans="2:62" ht="20.25" customHeight="1" x14ac:dyDescent="0.4">
      <c r="B66" s="281"/>
      <c r="C66" s="284"/>
      <c r="D66" s="220"/>
      <c r="E66" s="162"/>
      <c r="F66" s="163" t="str">
        <f>C65</f>
        <v>介護職員</v>
      </c>
      <c r="G66" s="162"/>
      <c r="H66" s="163" t="str">
        <f>I65</f>
        <v>A</v>
      </c>
      <c r="I66" s="213"/>
      <c r="J66" s="214"/>
      <c r="K66" s="218"/>
      <c r="L66" s="219"/>
      <c r="M66" s="219"/>
      <c r="N66" s="220"/>
      <c r="O66" s="264"/>
      <c r="P66" s="265"/>
      <c r="Q66" s="265"/>
      <c r="R66" s="265"/>
      <c r="S66" s="266"/>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77">
        <f>IF($BE$3="４週",SUM(W66:AX66),IF($BE$3="暦月",SUM(W66:BA66),""))</f>
        <v>160</v>
      </c>
      <c r="BC66" s="278"/>
      <c r="BD66" s="279">
        <f>IF($BE$3="４週",BB66/4,IF($BE$3="暦月",(BB66/($BE$8/7)),""))</f>
        <v>40</v>
      </c>
      <c r="BE66" s="278"/>
      <c r="BF66" s="274"/>
      <c r="BG66" s="275"/>
      <c r="BH66" s="275"/>
      <c r="BI66" s="275"/>
      <c r="BJ66" s="276"/>
    </row>
    <row r="67" spans="2:62" ht="20.25" customHeight="1" x14ac:dyDescent="0.4">
      <c r="B67" s="280">
        <f>B65+1</f>
        <v>26</v>
      </c>
      <c r="C67" s="282" t="s">
        <v>103</v>
      </c>
      <c r="D67" s="283"/>
      <c r="E67" s="162"/>
      <c r="F67" s="163"/>
      <c r="G67" s="162"/>
      <c r="H67" s="163"/>
      <c r="I67" s="285" t="s">
        <v>89</v>
      </c>
      <c r="J67" s="286"/>
      <c r="K67" s="287" t="s">
        <v>90</v>
      </c>
      <c r="L67" s="288"/>
      <c r="M67" s="288"/>
      <c r="N67" s="283"/>
      <c r="O67" s="264" t="s">
        <v>165</v>
      </c>
      <c r="P67" s="265"/>
      <c r="Q67" s="265"/>
      <c r="R67" s="265"/>
      <c r="S67" s="266"/>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67"/>
      <c r="BC67" s="268"/>
      <c r="BD67" s="269"/>
      <c r="BE67" s="270"/>
      <c r="BF67" s="271"/>
      <c r="BG67" s="272"/>
      <c r="BH67" s="272"/>
      <c r="BI67" s="272"/>
      <c r="BJ67" s="273"/>
    </row>
    <row r="68" spans="2:62" ht="20.25" customHeight="1" x14ac:dyDescent="0.4">
      <c r="B68" s="281"/>
      <c r="C68" s="284"/>
      <c r="D68" s="220"/>
      <c r="E68" s="162"/>
      <c r="F68" s="163" t="str">
        <f>C67</f>
        <v>介護職員</v>
      </c>
      <c r="G68" s="162"/>
      <c r="H68" s="163" t="str">
        <f>I67</f>
        <v>A</v>
      </c>
      <c r="I68" s="213"/>
      <c r="J68" s="214"/>
      <c r="K68" s="218"/>
      <c r="L68" s="219"/>
      <c r="M68" s="219"/>
      <c r="N68" s="220"/>
      <c r="O68" s="264"/>
      <c r="P68" s="265"/>
      <c r="Q68" s="265"/>
      <c r="R68" s="265"/>
      <c r="S68" s="266"/>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77">
        <f>IF($BE$3="４週",SUM(W68:AX68),IF($BE$3="暦月",SUM(W68:BA68),""))</f>
        <v>160</v>
      </c>
      <c r="BC68" s="278"/>
      <c r="BD68" s="279">
        <f>IF($BE$3="４週",BB68/4,IF($BE$3="暦月",(BB68/($BE$8/7)),""))</f>
        <v>40</v>
      </c>
      <c r="BE68" s="278"/>
      <c r="BF68" s="274"/>
      <c r="BG68" s="275"/>
      <c r="BH68" s="275"/>
      <c r="BI68" s="275"/>
      <c r="BJ68" s="276"/>
    </row>
    <row r="69" spans="2:62" ht="20.25" customHeight="1" x14ac:dyDescent="0.4">
      <c r="B69" s="280">
        <f>B67+1</f>
        <v>27</v>
      </c>
      <c r="C69" s="282" t="s">
        <v>103</v>
      </c>
      <c r="D69" s="283"/>
      <c r="E69" s="162"/>
      <c r="F69" s="163"/>
      <c r="G69" s="162"/>
      <c r="H69" s="163"/>
      <c r="I69" s="285" t="s">
        <v>89</v>
      </c>
      <c r="J69" s="286"/>
      <c r="K69" s="287" t="s">
        <v>90</v>
      </c>
      <c r="L69" s="288"/>
      <c r="M69" s="288"/>
      <c r="N69" s="283"/>
      <c r="O69" s="264" t="s">
        <v>166</v>
      </c>
      <c r="P69" s="265"/>
      <c r="Q69" s="265"/>
      <c r="R69" s="265"/>
      <c r="S69" s="266"/>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67"/>
      <c r="BC69" s="268"/>
      <c r="BD69" s="269"/>
      <c r="BE69" s="270"/>
      <c r="BF69" s="271"/>
      <c r="BG69" s="272"/>
      <c r="BH69" s="272"/>
      <c r="BI69" s="272"/>
      <c r="BJ69" s="273"/>
    </row>
    <row r="70" spans="2:62" ht="20.25" customHeight="1" x14ac:dyDescent="0.4">
      <c r="B70" s="281"/>
      <c r="C70" s="284"/>
      <c r="D70" s="220"/>
      <c r="E70" s="162"/>
      <c r="F70" s="163" t="str">
        <f>C69</f>
        <v>介護職員</v>
      </c>
      <c r="G70" s="162"/>
      <c r="H70" s="163" t="str">
        <f>I69</f>
        <v>A</v>
      </c>
      <c r="I70" s="213"/>
      <c r="J70" s="214"/>
      <c r="K70" s="218"/>
      <c r="L70" s="219"/>
      <c r="M70" s="219"/>
      <c r="N70" s="220"/>
      <c r="O70" s="264"/>
      <c r="P70" s="265"/>
      <c r="Q70" s="265"/>
      <c r="R70" s="265"/>
      <c r="S70" s="266"/>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77">
        <f>IF($BE$3="４週",SUM(W70:AX70),IF($BE$3="暦月",SUM(W70:BA70),""))</f>
        <v>160</v>
      </c>
      <c r="BC70" s="278"/>
      <c r="BD70" s="279">
        <f>IF($BE$3="４週",BB70/4,IF($BE$3="暦月",(BB70/($BE$8/7)),""))</f>
        <v>40</v>
      </c>
      <c r="BE70" s="278"/>
      <c r="BF70" s="274"/>
      <c r="BG70" s="275"/>
      <c r="BH70" s="275"/>
      <c r="BI70" s="275"/>
      <c r="BJ70" s="276"/>
    </row>
    <row r="71" spans="2:62" ht="20.25" customHeight="1" x14ac:dyDescent="0.4">
      <c r="B71" s="280">
        <f>B69+1</f>
        <v>28</v>
      </c>
      <c r="C71" s="282" t="s">
        <v>103</v>
      </c>
      <c r="D71" s="283"/>
      <c r="E71" s="162"/>
      <c r="F71" s="163"/>
      <c r="G71" s="162"/>
      <c r="H71" s="163"/>
      <c r="I71" s="285" t="s">
        <v>89</v>
      </c>
      <c r="J71" s="286"/>
      <c r="K71" s="287" t="s">
        <v>90</v>
      </c>
      <c r="L71" s="288"/>
      <c r="M71" s="288"/>
      <c r="N71" s="283"/>
      <c r="O71" s="264" t="s">
        <v>167</v>
      </c>
      <c r="P71" s="265"/>
      <c r="Q71" s="265"/>
      <c r="R71" s="265"/>
      <c r="S71" s="266"/>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67"/>
      <c r="BC71" s="268"/>
      <c r="BD71" s="269"/>
      <c r="BE71" s="270"/>
      <c r="BF71" s="271"/>
      <c r="BG71" s="272"/>
      <c r="BH71" s="272"/>
      <c r="BI71" s="272"/>
      <c r="BJ71" s="273"/>
    </row>
    <row r="72" spans="2:62" ht="20.25" customHeight="1" x14ac:dyDescent="0.4">
      <c r="B72" s="281"/>
      <c r="C72" s="284"/>
      <c r="D72" s="220"/>
      <c r="E72" s="162"/>
      <c r="F72" s="163" t="str">
        <f>C71</f>
        <v>介護職員</v>
      </c>
      <c r="G72" s="162"/>
      <c r="H72" s="163" t="str">
        <f>I71</f>
        <v>A</v>
      </c>
      <c r="I72" s="213"/>
      <c r="J72" s="214"/>
      <c r="K72" s="218"/>
      <c r="L72" s="219"/>
      <c r="M72" s="219"/>
      <c r="N72" s="220"/>
      <c r="O72" s="264"/>
      <c r="P72" s="265"/>
      <c r="Q72" s="265"/>
      <c r="R72" s="265"/>
      <c r="S72" s="266"/>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77">
        <f>IF($BE$3="４週",SUM(W72:AX72),IF($BE$3="暦月",SUM(W72:BA72),""))</f>
        <v>160</v>
      </c>
      <c r="BC72" s="278"/>
      <c r="BD72" s="279">
        <f>IF($BE$3="４週",BB72/4,IF($BE$3="暦月",(BB72/($BE$8/7)),""))</f>
        <v>40</v>
      </c>
      <c r="BE72" s="278"/>
      <c r="BF72" s="274"/>
      <c r="BG72" s="275"/>
      <c r="BH72" s="275"/>
      <c r="BI72" s="275"/>
      <c r="BJ72" s="276"/>
    </row>
    <row r="73" spans="2:62" ht="20.25" customHeight="1" x14ac:dyDescent="0.4">
      <c r="B73" s="280">
        <f>B71+1</f>
        <v>29</v>
      </c>
      <c r="C73" s="282" t="s">
        <v>103</v>
      </c>
      <c r="D73" s="283"/>
      <c r="E73" s="162"/>
      <c r="F73" s="163"/>
      <c r="G73" s="162"/>
      <c r="H73" s="163"/>
      <c r="I73" s="285" t="s">
        <v>100</v>
      </c>
      <c r="J73" s="286"/>
      <c r="K73" s="287" t="s">
        <v>90</v>
      </c>
      <c r="L73" s="288"/>
      <c r="M73" s="288"/>
      <c r="N73" s="283"/>
      <c r="O73" s="264" t="s">
        <v>168</v>
      </c>
      <c r="P73" s="265"/>
      <c r="Q73" s="265"/>
      <c r="R73" s="265"/>
      <c r="S73" s="266"/>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67"/>
      <c r="BC73" s="268"/>
      <c r="BD73" s="269"/>
      <c r="BE73" s="270"/>
      <c r="BF73" s="271"/>
      <c r="BG73" s="272"/>
      <c r="BH73" s="272"/>
      <c r="BI73" s="272"/>
      <c r="BJ73" s="273"/>
    </row>
    <row r="74" spans="2:62" ht="20.25" customHeight="1" x14ac:dyDescent="0.4">
      <c r="B74" s="281"/>
      <c r="C74" s="315"/>
      <c r="D74" s="316"/>
      <c r="E74" s="195"/>
      <c r="F74" s="196" t="str">
        <f>C73</f>
        <v>介護職員</v>
      </c>
      <c r="G74" s="195"/>
      <c r="H74" s="196" t="str">
        <f>I73</f>
        <v>C</v>
      </c>
      <c r="I74" s="317"/>
      <c r="J74" s="318"/>
      <c r="K74" s="319"/>
      <c r="L74" s="320"/>
      <c r="M74" s="320"/>
      <c r="N74" s="316"/>
      <c r="O74" s="264"/>
      <c r="P74" s="265"/>
      <c r="Q74" s="265"/>
      <c r="R74" s="265"/>
      <c r="S74" s="266"/>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312">
        <f>IF($BE$3="４週",SUM(W74:AX74),IF($BE$3="暦月",SUM(W74:BA74),""))</f>
        <v>128</v>
      </c>
      <c r="BC74" s="313"/>
      <c r="BD74" s="314">
        <f>IF($BE$3="４週",BB74/4,IF($BE$3="暦月",(BB74/($BE$8/7)),""))</f>
        <v>32</v>
      </c>
      <c r="BE74" s="313"/>
      <c r="BF74" s="309"/>
      <c r="BG74" s="310"/>
      <c r="BH74" s="310"/>
      <c r="BI74" s="310"/>
      <c r="BJ74" s="311"/>
    </row>
    <row r="75" spans="2:62" ht="20.25" customHeight="1" x14ac:dyDescent="0.4">
      <c r="B75" s="280">
        <f>B73+1</f>
        <v>30</v>
      </c>
      <c r="C75" s="282"/>
      <c r="D75" s="283"/>
      <c r="E75" s="164"/>
      <c r="F75" s="165"/>
      <c r="G75" s="164"/>
      <c r="H75" s="165"/>
      <c r="I75" s="285"/>
      <c r="J75" s="286"/>
      <c r="K75" s="287"/>
      <c r="L75" s="288"/>
      <c r="M75" s="288"/>
      <c r="N75" s="283"/>
      <c r="O75" s="264"/>
      <c r="P75" s="265"/>
      <c r="Q75" s="265"/>
      <c r="R75" s="265"/>
      <c r="S75" s="266"/>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7"/>
      <c r="BC75" s="268"/>
      <c r="BD75" s="269"/>
      <c r="BE75" s="270"/>
      <c r="BF75" s="271"/>
      <c r="BG75" s="272"/>
      <c r="BH75" s="272"/>
      <c r="BI75" s="272"/>
      <c r="BJ75" s="273"/>
    </row>
    <row r="76" spans="2:62" ht="20.25" customHeight="1" thickBot="1" x14ac:dyDescent="0.45">
      <c r="B76" s="368"/>
      <c r="C76" s="323"/>
      <c r="D76" s="324"/>
      <c r="E76" s="179"/>
      <c r="F76" s="180">
        <f>C76</f>
        <v>0</v>
      </c>
      <c r="G76" s="179"/>
      <c r="H76" s="180">
        <f>I76</f>
        <v>0</v>
      </c>
      <c r="I76" s="325"/>
      <c r="J76" s="326"/>
      <c r="K76" s="327"/>
      <c r="L76" s="328"/>
      <c r="M76" s="328"/>
      <c r="N76" s="324"/>
      <c r="O76" s="335"/>
      <c r="P76" s="336"/>
      <c r="Q76" s="336"/>
      <c r="R76" s="336"/>
      <c r="S76" s="337"/>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41">
        <f>IF($BE$3="４週",SUM(W76:AX76),IF($BE$3="暦月",SUM(W76:BA76),""))</f>
        <v>0</v>
      </c>
      <c r="BC76" s="342"/>
      <c r="BD76" s="343">
        <f>IF($BE$3="４週",BB76/4,IF($BE$3="暦月",(BB76/($BE$8/7)),""))</f>
        <v>0</v>
      </c>
      <c r="BE76" s="342"/>
      <c r="BF76" s="338"/>
      <c r="BG76" s="339"/>
      <c r="BH76" s="339"/>
      <c r="BI76" s="339"/>
      <c r="BJ76" s="340"/>
    </row>
    <row r="77" spans="2:62" ht="20.25" customHeight="1" x14ac:dyDescent="0.4">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329"/>
      <c r="BG79" s="329"/>
      <c r="BH79" s="329"/>
      <c r="BI79" s="329"/>
      <c r="BJ79" s="70"/>
    </row>
    <row r="80" spans="2:62" ht="20.25" customHeight="1" x14ac:dyDescent="0.4">
      <c r="B80" s="48"/>
      <c r="C80" s="68"/>
      <c r="D80" s="68"/>
      <c r="E80" s="68"/>
      <c r="F80" s="68"/>
      <c r="G80" s="68"/>
      <c r="H80" s="68"/>
      <c r="I80" s="123"/>
      <c r="J80" s="124"/>
      <c r="K80" s="330" t="s">
        <v>117</v>
      </c>
      <c r="L80" s="330"/>
      <c r="M80" s="330" t="s">
        <v>118</v>
      </c>
      <c r="N80" s="330"/>
      <c r="O80" s="330"/>
      <c r="P80" s="330"/>
      <c r="Q80" s="124"/>
      <c r="R80" s="332" t="s">
        <v>119</v>
      </c>
      <c r="S80" s="332"/>
      <c r="T80" s="332"/>
      <c r="U80" s="332"/>
      <c r="V80" s="128"/>
      <c r="W80" s="129" t="s">
        <v>120</v>
      </c>
      <c r="X80" s="129"/>
      <c r="Y80" s="2"/>
      <c r="Z80" s="126"/>
      <c r="AA80" s="330" t="s">
        <v>117</v>
      </c>
      <c r="AB80" s="330"/>
      <c r="AC80" s="330" t="s">
        <v>118</v>
      </c>
      <c r="AD80" s="330"/>
      <c r="AE80" s="330"/>
      <c r="AF80" s="330"/>
      <c r="AG80" s="124"/>
      <c r="AH80" s="332" t="s">
        <v>119</v>
      </c>
      <c r="AI80" s="332"/>
      <c r="AJ80" s="332"/>
      <c r="AK80" s="332"/>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333"/>
      <c r="BG80" s="333"/>
      <c r="BH80" s="333"/>
      <c r="BI80" s="333"/>
      <c r="BJ80" s="70"/>
    </row>
    <row r="81" spans="2:62" ht="20.25" customHeight="1" x14ac:dyDescent="0.4">
      <c r="B81" s="48"/>
      <c r="C81" s="68"/>
      <c r="D81" s="68"/>
      <c r="E81" s="68"/>
      <c r="F81" s="68"/>
      <c r="G81" s="68"/>
      <c r="H81" s="68"/>
      <c r="I81" s="123"/>
      <c r="J81" s="124"/>
      <c r="K81" s="331"/>
      <c r="L81" s="331"/>
      <c r="M81" s="331" t="s">
        <v>121</v>
      </c>
      <c r="N81" s="331"/>
      <c r="O81" s="331" t="s">
        <v>122</v>
      </c>
      <c r="P81" s="331"/>
      <c r="Q81" s="124"/>
      <c r="R81" s="331" t="s">
        <v>121</v>
      </c>
      <c r="S81" s="331"/>
      <c r="T81" s="331" t="s">
        <v>122</v>
      </c>
      <c r="U81" s="331"/>
      <c r="V81" s="128"/>
      <c r="W81" s="129" t="s">
        <v>123</v>
      </c>
      <c r="X81" s="129"/>
      <c r="Y81" s="2"/>
      <c r="Z81" s="126"/>
      <c r="AA81" s="331"/>
      <c r="AB81" s="331"/>
      <c r="AC81" s="331" t="s">
        <v>121</v>
      </c>
      <c r="AD81" s="331"/>
      <c r="AE81" s="331" t="s">
        <v>122</v>
      </c>
      <c r="AF81" s="331"/>
      <c r="AG81" s="124"/>
      <c r="AH81" s="331" t="s">
        <v>121</v>
      </c>
      <c r="AI81" s="331"/>
      <c r="AJ81" s="331" t="s">
        <v>122</v>
      </c>
      <c r="AK81" s="331"/>
      <c r="AL81" s="128"/>
      <c r="AM81" s="129" t="s">
        <v>123</v>
      </c>
      <c r="AN81" s="129"/>
      <c r="AO81" s="126"/>
      <c r="AP81" s="126"/>
      <c r="AQ81" s="130" t="s">
        <v>139</v>
      </c>
      <c r="AR81" s="130"/>
      <c r="AS81" s="130"/>
      <c r="AT81" s="130"/>
      <c r="AU81" s="128"/>
      <c r="AV81" s="129" t="s">
        <v>140</v>
      </c>
      <c r="AW81" s="130"/>
      <c r="AX81" s="130"/>
      <c r="AY81" s="130"/>
      <c r="AZ81" s="128"/>
      <c r="BA81" s="331" t="s">
        <v>124</v>
      </c>
      <c r="BB81" s="331"/>
      <c r="BC81" s="331"/>
      <c r="BD81" s="331"/>
      <c r="BE81" s="75"/>
      <c r="BF81" s="355"/>
      <c r="BG81" s="355"/>
      <c r="BH81" s="355"/>
      <c r="BI81" s="355"/>
      <c r="BJ81" s="70"/>
    </row>
    <row r="82" spans="2:62" ht="20.25" customHeight="1" x14ac:dyDescent="0.4">
      <c r="B82" s="48"/>
      <c r="C82" s="68"/>
      <c r="D82" s="68"/>
      <c r="E82" s="68"/>
      <c r="F82" s="68"/>
      <c r="G82" s="68"/>
      <c r="H82" s="68"/>
      <c r="I82" s="123"/>
      <c r="J82" s="124"/>
      <c r="K82" s="349" t="s">
        <v>6</v>
      </c>
      <c r="L82" s="349"/>
      <c r="M82" s="351">
        <f>SUMIFS($BB$17:$BB$76,$F$17:$F$76,"看護職員",$H$17:$H$76,"A")</f>
        <v>480</v>
      </c>
      <c r="N82" s="351"/>
      <c r="O82" s="344">
        <f>SUMIFS($BD$17:$BD$76,$F$17:$F$76,"看護職員",$H$17:$H$76,"A")</f>
        <v>120</v>
      </c>
      <c r="P82" s="344"/>
      <c r="Q82" s="138"/>
      <c r="R82" s="345">
        <v>0</v>
      </c>
      <c r="S82" s="345"/>
      <c r="T82" s="345">
        <v>0</v>
      </c>
      <c r="U82" s="345"/>
      <c r="V82" s="139"/>
      <c r="W82" s="346">
        <v>3</v>
      </c>
      <c r="X82" s="347"/>
      <c r="Y82" s="2"/>
      <c r="Z82" s="126"/>
      <c r="AA82" s="349" t="s">
        <v>6</v>
      </c>
      <c r="AB82" s="349"/>
      <c r="AC82" s="351">
        <f>SUMIFS($BB$17:$BB$76,$F$17:$F$76,"介護職員",$H$17:$H$76,"A")</f>
        <v>2720</v>
      </c>
      <c r="AD82" s="351"/>
      <c r="AE82" s="344">
        <f>SUMIFS($BD$17:$BD$76,$F$17:$F$76,"介護職員",$H$17:$H$76,"A")</f>
        <v>680</v>
      </c>
      <c r="AF82" s="344"/>
      <c r="AG82" s="138"/>
      <c r="AH82" s="345">
        <v>0</v>
      </c>
      <c r="AI82" s="345"/>
      <c r="AJ82" s="345">
        <v>0</v>
      </c>
      <c r="AK82" s="345"/>
      <c r="AL82" s="139"/>
      <c r="AM82" s="346">
        <v>17</v>
      </c>
      <c r="AN82" s="347"/>
      <c r="AO82" s="126"/>
      <c r="AP82" s="126"/>
      <c r="AQ82" s="348">
        <f>U96</f>
        <v>3.5</v>
      </c>
      <c r="AR82" s="349"/>
      <c r="AS82" s="349"/>
      <c r="AT82" s="349"/>
      <c r="AU82" s="131" t="s">
        <v>138</v>
      </c>
      <c r="AV82" s="348">
        <f>AK96</f>
        <v>20.2</v>
      </c>
      <c r="AW82" s="350"/>
      <c r="AX82" s="350"/>
      <c r="AY82" s="350"/>
      <c r="AZ82" s="131" t="s">
        <v>132</v>
      </c>
      <c r="BA82" s="334">
        <f>ROUNDDOWN(AQ82+AV82,1)</f>
        <v>23.7</v>
      </c>
      <c r="BB82" s="334"/>
      <c r="BC82" s="334"/>
      <c r="BD82" s="334"/>
      <c r="BE82" s="75"/>
      <c r="BF82" s="78"/>
      <c r="BG82" s="78"/>
      <c r="BH82" s="78"/>
      <c r="BI82" s="78"/>
      <c r="BJ82" s="70"/>
    </row>
    <row r="83" spans="2:62" ht="20.25" customHeight="1" x14ac:dyDescent="0.4">
      <c r="B83" s="48"/>
      <c r="C83" s="68"/>
      <c r="D83" s="68"/>
      <c r="E83" s="68"/>
      <c r="F83" s="68"/>
      <c r="G83" s="68"/>
      <c r="H83" s="68"/>
      <c r="I83" s="123"/>
      <c r="J83" s="124"/>
      <c r="K83" s="349" t="s">
        <v>7</v>
      </c>
      <c r="L83" s="349"/>
      <c r="M83" s="351">
        <f>SUMIFS($BB$17:$BB$76,$F$17:$F$76,"看護職員",$H$17:$H$76,"B")</f>
        <v>79.999999999999986</v>
      </c>
      <c r="N83" s="351"/>
      <c r="O83" s="344">
        <f>SUMIFS($BD$17:$BD$76,$F$17:$F$76,"看護職員",$H$17:$H$76,"B")</f>
        <v>19.999999999999996</v>
      </c>
      <c r="P83" s="344"/>
      <c r="Q83" s="138"/>
      <c r="R83" s="345">
        <v>80</v>
      </c>
      <c r="S83" s="345"/>
      <c r="T83" s="345">
        <v>20</v>
      </c>
      <c r="U83" s="345"/>
      <c r="V83" s="139"/>
      <c r="W83" s="346">
        <v>0</v>
      </c>
      <c r="X83" s="347"/>
      <c r="Y83" s="2"/>
      <c r="Z83" s="126"/>
      <c r="AA83" s="349" t="s">
        <v>7</v>
      </c>
      <c r="AB83" s="349"/>
      <c r="AC83" s="351">
        <f>SUMIFS($BB$17:$BB$76,$F$17:$F$76,"介護職員",$H$17:$H$76,"B")</f>
        <v>0</v>
      </c>
      <c r="AD83" s="351"/>
      <c r="AE83" s="344">
        <f>SUMIFS($BD$17:$BD$76,$F$17:$F$76,"介護職員",$H$17:$H$76,"B")</f>
        <v>0</v>
      </c>
      <c r="AF83" s="344"/>
      <c r="AG83" s="138"/>
      <c r="AH83" s="345">
        <v>0</v>
      </c>
      <c r="AI83" s="345"/>
      <c r="AJ83" s="345">
        <v>0</v>
      </c>
      <c r="AK83" s="345"/>
      <c r="AL83" s="139"/>
      <c r="AM83" s="346">
        <v>0</v>
      </c>
      <c r="AN83" s="347"/>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
      <c r="B84" s="48"/>
      <c r="C84" s="68"/>
      <c r="D84" s="68"/>
      <c r="E84" s="68"/>
      <c r="F84" s="68"/>
      <c r="G84" s="68"/>
      <c r="H84" s="68"/>
      <c r="I84" s="123"/>
      <c r="J84" s="124"/>
      <c r="K84" s="349" t="s">
        <v>8</v>
      </c>
      <c r="L84" s="349"/>
      <c r="M84" s="351">
        <f>SUMIFS($BB$17:$BB$76,$F$17:$F$76,"看護職員",$H$17:$H$76,"C")</f>
        <v>0</v>
      </c>
      <c r="N84" s="351"/>
      <c r="O84" s="344">
        <f>SUMIFS($BD$17:$BD$76,$F$17:$F$76,"看護職員",$H$17:$H$76,"C")</f>
        <v>0</v>
      </c>
      <c r="P84" s="344"/>
      <c r="Q84" s="138"/>
      <c r="R84" s="345">
        <v>0</v>
      </c>
      <c r="S84" s="345"/>
      <c r="T84" s="352">
        <v>0</v>
      </c>
      <c r="U84" s="352"/>
      <c r="V84" s="139"/>
      <c r="W84" s="353" t="s">
        <v>36</v>
      </c>
      <c r="X84" s="354"/>
      <c r="Y84" s="2"/>
      <c r="Z84" s="126"/>
      <c r="AA84" s="349" t="s">
        <v>8</v>
      </c>
      <c r="AB84" s="349"/>
      <c r="AC84" s="351">
        <f>SUMIFS($BB$17:$BB$76,$F$17:$F$76,"介護職員",$H$17:$H$76,"C")</f>
        <v>512</v>
      </c>
      <c r="AD84" s="351"/>
      <c r="AE84" s="344">
        <f>SUMIFS($BD$17:$BD$76,$F$17:$F$76,"介護職員",$H$17:$H$76,"C")</f>
        <v>128</v>
      </c>
      <c r="AF84" s="344"/>
      <c r="AG84" s="138"/>
      <c r="AH84" s="345">
        <v>512</v>
      </c>
      <c r="AI84" s="345"/>
      <c r="AJ84" s="352">
        <v>128</v>
      </c>
      <c r="AK84" s="352"/>
      <c r="AL84" s="139"/>
      <c r="AM84" s="353" t="s">
        <v>36</v>
      </c>
      <c r="AN84" s="354"/>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
      <c r="B85" s="48"/>
      <c r="C85" s="68"/>
      <c r="D85" s="68"/>
      <c r="E85" s="68"/>
      <c r="F85" s="68"/>
      <c r="G85" s="68"/>
      <c r="H85" s="68"/>
      <c r="I85" s="123"/>
      <c r="J85" s="124"/>
      <c r="K85" s="349" t="s">
        <v>9</v>
      </c>
      <c r="L85" s="349"/>
      <c r="M85" s="351">
        <f>SUMIFS($BB$17:$BB$76,$F$17:$F$76,"看護職員",$H$17:$H$76,"D")</f>
        <v>0</v>
      </c>
      <c r="N85" s="351"/>
      <c r="O85" s="344">
        <f>SUMIFS($BD$17:$BD$76,$F$17:$F$76,"看護職員",$H$17:$H$76,"D")</f>
        <v>0</v>
      </c>
      <c r="P85" s="344"/>
      <c r="Q85" s="138"/>
      <c r="R85" s="345">
        <v>0</v>
      </c>
      <c r="S85" s="345"/>
      <c r="T85" s="352">
        <v>0</v>
      </c>
      <c r="U85" s="352"/>
      <c r="V85" s="139"/>
      <c r="W85" s="353" t="s">
        <v>36</v>
      </c>
      <c r="X85" s="354"/>
      <c r="Y85" s="2"/>
      <c r="Z85" s="126"/>
      <c r="AA85" s="349" t="s">
        <v>9</v>
      </c>
      <c r="AB85" s="349"/>
      <c r="AC85" s="351">
        <f>SUMIFS($BB$17:$BB$76,$F$17:$F$76,"介護職員",$H$17:$H$76,"D")</f>
        <v>0</v>
      </c>
      <c r="AD85" s="351"/>
      <c r="AE85" s="344">
        <f>SUMIFS($BD$17:$BD$76,$F$17:$F$76,"介護職員",$H$17:$H$76,"D")</f>
        <v>0</v>
      </c>
      <c r="AF85" s="344"/>
      <c r="AG85" s="138"/>
      <c r="AH85" s="345">
        <v>0</v>
      </c>
      <c r="AI85" s="345"/>
      <c r="AJ85" s="352">
        <v>0</v>
      </c>
      <c r="AK85" s="352"/>
      <c r="AL85" s="139"/>
      <c r="AM85" s="353" t="s">
        <v>36</v>
      </c>
      <c r="AN85" s="354"/>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
      <c r="B86" s="48"/>
      <c r="C86" s="68"/>
      <c r="D86" s="68"/>
      <c r="E86" s="68"/>
      <c r="F86" s="68"/>
      <c r="G86" s="68"/>
      <c r="H86" s="68"/>
      <c r="I86" s="123"/>
      <c r="J86" s="124"/>
      <c r="K86" s="349" t="s">
        <v>124</v>
      </c>
      <c r="L86" s="349"/>
      <c r="M86" s="351">
        <f>SUM(M82:N85)</f>
        <v>560</v>
      </c>
      <c r="N86" s="351"/>
      <c r="O86" s="344">
        <f>SUM(O82:P85)</f>
        <v>140</v>
      </c>
      <c r="P86" s="344"/>
      <c r="Q86" s="138"/>
      <c r="R86" s="351">
        <f>SUM(R82:S85)</f>
        <v>80</v>
      </c>
      <c r="S86" s="351"/>
      <c r="T86" s="344">
        <f>SUM(T82:U85)</f>
        <v>20</v>
      </c>
      <c r="U86" s="344"/>
      <c r="V86" s="139"/>
      <c r="W86" s="363">
        <f>SUM(W82:X83)</f>
        <v>3</v>
      </c>
      <c r="X86" s="364"/>
      <c r="Y86" s="2"/>
      <c r="Z86" s="126"/>
      <c r="AA86" s="349" t="s">
        <v>124</v>
      </c>
      <c r="AB86" s="349"/>
      <c r="AC86" s="351">
        <f>SUM(AC82:AD85)</f>
        <v>3232</v>
      </c>
      <c r="AD86" s="351"/>
      <c r="AE86" s="344">
        <f>SUM(AE82:AF85)</f>
        <v>808</v>
      </c>
      <c r="AF86" s="344"/>
      <c r="AG86" s="138"/>
      <c r="AH86" s="351">
        <f>SUM(AH82:AI85)</f>
        <v>512</v>
      </c>
      <c r="AI86" s="351"/>
      <c r="AJ86" s="344">
        <f>SUM(AJ82:AK85)</f>
        <v>128</v>
      </c>
      <c r="AK86" s="344"/>
      <c r="AL86" s="139"/>
      <c r="AM86" s="363">
        <f>SUM(AM82:AN83)</f>
        <v>17</v>
      </c>
      <c r="AN86" s="364"/>
      <c r="AO86" s="126"/>
      <c r="AP86" s="126"/>
      <c r="AQ86" s="349" t="s">
        <v>4</v>
      </c>
      <c r="AR86" s="349"/>
      <c r="AS86" s="349" t="s">
        <v>5</v>
      </c>
      <c r="AT86" s="349"/>
      <c r="AU86" s="349"/>
      <c r="AV86" s="349"/>
      <c r="AW86" s="126"/>
      <c r="AX86" s="126"/>
      <c r="AY86" s="126"/>
      <c r="AZ86" s="126"/>
      <c r="BA86" s="126"/>
      <c r="BB86" s="126"/>
      <c r="BC86" s="126"/>
      <c r="BD86" s="127"/>
      <c r="BE86" s="75"/>
      <c r="BF86" s="70"/>
      <c r="BG86" s="70"/>
      <c r="BH86" s="70"/>
      <c r="BI86" s="70"/>
      <c r="BJ86" s="70"/>
    </row>
    <row r="87" spans="2:62" ht="20.25" customHeight="1" x14ac:dyDescent="0.4">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349" t="s">
        <v>6</v>
      </c>
      <c r="AR87" s="349"/>
      <c r="AS87" s="349" t="s">
        <v>94</v>
      </c>
      <c r="AT87" s="349"/>
      <c r="AU87" s="349"/>
      <c r="AV87" s="349"/>
      <c r="AW87" s="126"/>
      <c r="AX87" s="126"/>
      <c r="AY87" s="126"/>
      <c r="AZ87" s="126"/>
      <c r="BA87" s="126"/>
      <c r="BB87" s="126"/>
      <c r="BC87" s="126"/>
      <c r="BD87" s="127"/>
      <c r="BE87" s="75"/>
      <c r="BF87" s="70"/>
      <c r="BG87" s="70"/>
      <c r="BH87" s="70"/>
      <c r="BI87" s="70"/>
      <c r="BJ87" s="70"/>
    </row>
    <row r="88" spans="2:62" ht="20.25" customHeight="1" x14ac:dyDescent="0.4">
      <c r="B88" s="48"/>
      <c r="C88" s="68"/>
      <c r="D88" s="68"/>
      <c r="E88" s="68"/>
      <c r="F88" s="68"/>
      <c r="G88" s="68"/>
      <c r="H88" s="68"/>
      <c r="I88" s="123"/>
      <c r="J88" s="123"/>
      <c r="K88" s="125" t="s">
        <v>127</v>
      </c>
      <c r="L88" s="124"/>
      <c r="M88" s="124"/>
      <c r="N88" s="124"/>
      <c r="O88" s="124"/>
      <c r="P88" s="124"/>
      <c r="Q88" s="159" t="s">
        <v>199</v>
      </c>
      <c r="R88" s="359" t="s">
        <v>200</v>
      </c>
      <c r="S88" s="360"/>
      <c r="T88" s="136"/>
      <c r="U88" s="136"/>
      <c r="V88" s="124"/>
      <c r="W88" s="124"/>
      <c r="X88" s="124"/>
      <c r="Y88" s="126"/>
      <c r="Z88" s="126"/>
      <c r="AA88" s="125" t="s">
        <v>127</v>
      </c>
      <c r="AB88" s="124"/>
      <c r="AC88" s="124"/>
      <c r="AD88" s="124"/>
      <c r="AE88" s="124"/>
      <c r="AF88" s="124"/>
      <c r="AG88" s="159" t="s">
        <v>199</v>
      </c>
      <c r="AH88" s="361" t="str">
        <f>R88</f>
        <v>週</v>
      </c>
      <c r="AI88" s="362"/>
      <c r="AJ88" s="136"/>
      <c r="AK88" s="136"/>
      <c r="AL88" s="124"/>
      <c r="AM88" s="124"/>
      <c r="AN88" s="124"/>
      <c r="AO88" s="126"/>
      <c r="AP88" s="126"/>
      <c r="AQ88" s="349" t="s">
        <v>7</v>
      </c>
      <c r="AR88" s="349"/>
      <c r="AS88" s="349" t="s">
        <v>95</v>
      </c>
      <c r="AT88" s="349"/>
      <c r="AU88" s="349"/>
      <c r="AV88" s="349"/>
      <c r="AW88" s="126"/>
      <c r="AX88" s="126"/>
      <c r="AY88" s="126"/>
      <c r="AZ88" s="126"/>
      <c r="BA88" s="126"/>
      <c r="BB88" s="126"/>
      <c r="BC88" s="126"/>
      <c r="BD88" s="127"/>
      <c r="BE88" s="75"/>
      <c r="BF88" s="70"/>
      <c r="BG88" s="70"/>
      <c r="BH88" s="70"/>
      <c r="BI88" s="70"/>
      <c r="BJ88" s="70"/>
    </row>
    <row r="89" spans="2:62" ht="20.25" customHeight="1" x14ac:dyDescent="0.4">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349" t="s">
        <v>8</v>
      </c>
      <c r="AR89" s="349"/>
      <c r="AS89" s="349" t="s">
        <v>96</v>
      </c>
      <c r="AT89" s="349"/>
      <c r="AU89" s="349"/>
      <c r="AV89" s="349"/>
      <c r="AW89" s="126"/>
      <c r="AX89" s="126"/>
      <c r="AY89" s="126"/>
      <c r="AZ89" s="126"/>
      <c r="BA89" s="126"/>
      <c r="BB89" s="126"/>
      <c r="BC89" s="126"/>
      <c r="BD89" s="127"/>
      <c r="BE89" s="75"/>
      <c r="BF89" s="70"/>
      <c r="BG89" s="70"/>
      <c r="BH89" s="70"/>
      <c r="BI89" s="70"/>
      <c r="BJ89" s="70"/>
    </row>
    <row r="90" spans="2:62" ht="20.25" customHeight="1" x14ac:dyDescent="0.4">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349" t="s">
        <v>9</v>
      </c>
      <c r="AR90" s="349"/>
      <c r="AS90" s="349" t="s">
        <v>142</v>
      </c>
      <c r="AT90" s="349"/>
      <c r="AU90" s="349"/>
      <c r="AV90" s="349"/>
      <c r="AW90" s="126"/>
      <c r="AX90" s="126"/>
      <c r="AY90" s="126"/>
      <c r="AZ90" s="126"/>
      <c r="BA90" s="126"/>
      <c r="BB90" s="126"/>
      <c r="BC90" s="126"/>
      <c r="BD90" s="127"/>
      <c r="BE90" s="75"/>
      <c r="BF90" s="70"/>
      <c r="BG90" s="70"/>
      <c r="BH90" s="70"/>
      <c r="BI90" s="70"/>
      <c r="BJ90" s="70"/>
    </row>
    <row r="91" spans="2:62" ht="20.25" customHeight="1" x14ac:dyDescent="0.4">
      <c r="I91" s="2"/>
      <c r="J91" s="2"/>
      <c r="K91" s="365">
        <f>IF($R$88="週",T86,R86)</f>
        <v>20</v>
      </c>
      <c r="L91" s="365"/>
      <c r="M91" s="365"/>
      <c r="N91" s="365"/>
      <c r="O91" s="131" t="s">
        <v>131</v>
      </c>
      <c r="P91" s="349">
        <f>IF($R$88="週",$BA$6,$BE$6)</f>
        <v>40</v>
      </c>
      <c r="Q91" s="349"/>
      <c r="R91" s="349"/>
      <c r="S91" s="349"/>
      <c r="T91" s="131" t="s">
        <v>132</v>
      </c>
      <c r="U91" s="356">
        <f>ROUNDDOWN(K91/P91,1)</f>
        <v>0.5</v>
      </c>
      <c r="V91" s="356"/>
      <c r="W91" s="356"/>
      <c r="X91" s="356"/>
      <c r="Y91" s="2"/>
      <c r="Z91" s="2"/>
      <c r="AA91" s="365">
        <f>IF($AH$88="週",AJ86,AH86)</f>
        <v>128</v>
      </c>
      <c r="AB91" s="365"/>
      <c r="AC91" s="365"/>
      <c r="AD91" s="365"/>
      <c r="AE91" s="131" t="s">
        <v>131</v>
      </c>
      <c r="AF91" s="349">
        <f>IF($AH$88="週",$BA$6,$BE$6)</f>
        <v>40</v>
      </c>
      <c r="AG91" s="349"/>
      <c r="AH91" s="349"/>
      <c r="AI91" s="349"/>
      <c r="AJ91" s="131" t="s">
        <v>132</v>
      </c>
      <c r="AK91" s="356">
        <f>ROUNDDOWN(AA91/AF91,1)</f>
        <v>3.2</v>
      </c>
      <c r="AL91" s="356"/>
      <c r="AM91" s="356"/>
      <c r="AN91" s="356"/>
      <c r="AO91" s="2"/>
      <c r="AP91" s="2"/>
      <c r="AQ91" s="2"/>
      <c r="AR91" s="2"/>
      <c r="AS91" s="2"/>
      <c r="AT91" s="2"/>
      <c r="AU91" s="2"/>
      <c r="AV91" s="2"/>
      <c r="AW91" s="2"/>
      <c r="AX91" s="2"/>
      <c r="AY91" s="2"/>
      <c r="AZ91" s="2"/>
      <c r="BA91" s="2"/>
      <c r="BB91" s="2"/>
      <c r="BC91" s="2"/>
      <c r="BD91" s="2"/>
    </row>
    <row r="92" spans="2:62" ht="20.25" customHeight="1" x14ac:dyDescent="0.4">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
      <c r="I94" s="2"/>
      <c r="J94" s="2"/>
      <c r="K94" s="124" t="s">
        <v>120</v>
      </c>
      <c r="L94" s="124"/>
      <c r="M94" s="124"/>
      <c r="N94" s="124"/>
      <c r="O94" s="124"/>
      <c r="P94" s="124"/>
      <c r="Q94" s="124"/>
      <c r="R94" s="124"/>
      <c r="S94" s="124"/>
      <c r="T94" s="125"/>
      <c r="U94" s="330"/>
      <c r="V94" s="330"/>
      <c r="W94" s="330"/>
      <c r="X94" s="330"/>
      <c r="Y94" s="2"/>
      <c r="Z94" s="2"/>
      <c r="AA94" s="124" t="s">
        <v>120</v>
      </c>
      <c r="AB94" s="124"/>
      <c r="AC94" s="124"/>
      <c r="AD94" s="124"/>
      <c r="AE94" s="124"/>
      <c r="AF94" s="124"/>
      <c r="AG94" s="124"/>
      <c r="AH94" s="124"/>
      <c r="AI94" s="124"/>
      <c r="AJ94" s="125"/>
      <c r="AK94" s="330"/>
      <c r="AL94" s="330"/>
      <c r="AM94" s="330"/>
      <c r="AN94" s="330"/>
      <c r="AO94" s="2"/>
      <c r="AP94" s="2"/>
      <c r="AQ94" s="2"/>
      <c r="AR94" s="2"/>
      <c r="AS94" s="2"/>
      <c r="AT94" s="2"/>
      <c r="AU94" s="2"/>
      <c r="AV94" s="2"/>
      <c r="AW94" s="2"/>
      <c r="AX94" s="2"/>
      <c r="AY94" s="2"/>
      <c r="AZ94" s="2"/>
      <c r="BA94" s="2"/>
      <c r="BB94" s="2"/>
      <c r="BC94" s="2"/>
      <c r="BD94" s="2"/>
    </row>
    <row r="95" spans="2:62" ht="20.25" customHeight="1" x14ac:dyDescent="0.4">
      <c r="I95" s="2"/>
      <c r="J95" s="2"/>
      <c r="K95" s="128" t="s">
        <v>134</v>
      </c>
      <c r="L95" s="128"/>
      <c r="M95" s="128"/>
      <c r="N95" s="128"/>
      <c r="O95" s="128"/>
      <c r="P95" s="124" t="s">
        <v>135</v>
      </c>
      <c r="Q95" s="128"/>
      <c r="R95" s="128"/>
      <c r="S95" s="128"/>
      <c r="T95" s="128"/>
      <c r="U95" s="331" t="s">
        <v>124</v>
      </c>
      <c r="V95" s="331"/>
      <c r="W95" s="331"/>
      <c r="X95" s="331"/>
      <c r="Y95" s="2"/>
      <c r="Z95" s="2"/>
      <c r="AA95" s="128" t="s">
        <v>134</v>
      </c>
      <c r="AB95" s="128"/>
      <c r="AC95" s="128"/>
      <c r="AD95" s="128"/>
      <c r="AE95" s="128"/>
      <c r="AF95" s="124" t="s">
        <v>135</v>
      </c>
      <c r="AG95" s="128"/>
      <c r="AH95" s="128"/>
      <c r="AI95" s="128"/>
      <c r="AJ95" s="128"/>
      <c r="AK95" s="331" t="s">
        <v>124</v>
      </c>
      <c r="AL95" s="331"/>
      <c r="AM95" s="331"/>
      <c r="AN95" s="331"/>
      <c r="AO95" s="2"/>
      <c r="AP95" s="2"/>
      <c r="AQ95" s="2"/>
      <c r="AR95" s="2"/>
      <c r="AS95" s="2"/>
      <c r="AT95" s="2"/>
      <c r="AU95" s="2"/>
      <c r="AV95" s="2"/>
      <c r="AW95" s="2"/>
      <c r="AX95" s="2"/>
      <c r="AY95" s="2"/>
      <c r="AZ95" s="2"/>
      <c r="BA95" s="2"/>
      <c r="BB95" s="2"/>
      <c r="BC95" s="2"/>
      <c r="BD95" s="2"/>
    </row>
    <row r="96" spans="2:62" ht="20.25" customHeight="1" x14ac:dyDescent="0.4">
      <c r="I96" s="2"/>
      <c r="J96" s="2"/>
      <c r="K96" s="349">
        <f>W86</f>
        <v>3</v>
      </c>
      <c r="L96" s="349"/>
      <c r="M96" s="349"/>
      <c r="N96" s="349"/>
      <c r="O96" s="131" t="s">
        <v>138</v>
      </c>
      <c r="P96" s="356">
        <f>U91</f>
        <v>0.5</v>
      </c>
      <c r="Q96" s="356"/>
      <c r="R96" s="356"/>
      <c r="S96" s="356"/>
      <c r="T96" s="131" t="s">
        <v>132</v>
      </c>
      <c r="U96" s="334">
        <f>ROUNDDOWN(K96+P96,1)</f>
        <v>3.5</v>
      </c>
      <c r="V96" s="334"/>
      <c r="W96" s="334"/>
      <c r="X96" s="334"/>
      <c r="Y96" s="137"/>
      <c r="Z96" s="137"/>
      <c r="AA96" s="357">
        <f>AM86</f>
        <v>17</v>
      </c>
      <c r="AB96" s="357"/>
      <c r="AC96" s="357"/>
      <c r="AD96" s="357"/>
      <c r="AE96" s="135" t="s">
        <v>138</v>
      </c>
      <c r="AF96" s="358">
        <f>AK91</f>
        <v>3.2</v>
      </c>
      <c r="AG96" s="358"/>
      <c r="AH96" s="358"/>
      <c r="AI96" s="358"/>
      <c r="AJ96" s="135" t="s">
        <v>132</v>
      </c>
      <c r="AK96" s="334">
        <f>ROUNDDOWN(AA96+AF96,1)</f>
        <v>20.2</v>
      </c>
      <c r="AL96" s="334"/>
      <c r="AM96" s="334"/>
      <c r="AN96" s="334"/>
      <c r="AO96" s="2"/>
      <c r="AP96" s="2"/>
      <c r="AQ96" s="2"/>
      <c r="AR96" s="2"/>
      <c r="AS96" s="2"/>
      <c r="AT96" s="2"/>
      <c r="AU96" s="2"/>
      <c r="AV96" s="2"/>
      <c r="AW96" s="2"/>
      <c r="AX96" s="2"/>
      <c r="AY96" s="2"/>
      <c r="AZ96" s="2"/>
      <c r="BA96" s="2"/>
      <c r="BB96" s="2"/>
      <c r="BC96" s="2"/>
      <c r="BD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59" x14ac:dyDescent="0.4">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
      <c r="A145" s="11"/>
      <c r="B145" s="11"/>
      <c r="C145" s="14"/>
      <c r="D145" s="14"/>
      <c r="E145" s="14"/>
      <c r="F145" s="14"/>
      <c r="G145" s="14"/>
      <c r="H145" s="14"/>
      <c r="I145" s="14"/>
      <c r="J145" s="14"/>
      <c r="K145" s="12"/>
      <c r="L145" s="12"/>
      <c r="M145" s="11"/>
      <c r="N145" s="11"/>
      <c r="O145" s="11"/>
      <c r="P145" s="11"/>
      <c r="Q145" s="11"/>
      <c r="R145" s="11"/>
    </row>
    <row r="146" spans="1:18" x14ac:dyDescent="0.4">
      <c r="A146" s="11"/>
      <c r="B146" s="11"/>
      <c r="C146" s="14"/>
      <c r="D146" s="14"/>
      <c r="E146" s="14"/>
      <c r="F146" s="14"/>
      <c r="G146" s="14"/>
      <c r="H146" s="14"/>
      <c r="I146" s="14"/>
      <c r="J146" s="14"/>
      <c r="K146" s="12"/>
      <c r="L146" s="12"/>
      <c r="M146" s="11"/>
      <c r="N146" s="11"/>
      <c r="O146" s="11"/>
      <c r="P146" s="11"/>
      <c r="Q146" s="11"/>
      <c r="R146" s="11"/>
    </row>
    <row r="147" spans="1:18" x14ac:dyDescent="0.4">
      <c r="C147" s="3"/>
      <c r="D147" s="3"/>
      <c r="E147" s="3"/>
      <c r="F147" s="3"/>
      <c r="G147" s="3"/>
      <c r="H147" s="3"/>
      <c r="I147" s="3"/>
      <c r="J147" s="3"/>
    </row>
    <row r="148" spans="1:18" x14ac:dyDescent="0.4">
      <c r="C148" s="3"/>
      <c r="D148" s="3"/>
      <c r="E148" s="3"/>
      <c r="F148" s="3"/>
      <c r="G148" s="3"/>
      <c r="H148" s="3"/>
      <c r="I148" s="3"/>
      <c r="J148" s="3"/>
    </row>
    <row r="149" spans="1:18" x14ac:dyDescent="0.4">
      <c r="C149" s="3"/>
      <c r="D149" s="3"/>
      <c r="E149" s="3"/>
      <c r="F149" s="3"/>
      <c r="G149" s="3"/>
      <c r="H149" s="3"/>
      <c r="I149" s="3"/>
      <c r="J149" s="3"/>
    </row>
    <row r="150" spans="1:18" x14ac:dyDescent="0.4">
      <c r="C150" s="3"/>
      <c r="D150" s="3"/>
      <c r="E150" s="3"/>
      <c r="F150" s="3"/>
      <c r="G150" s="3"/>
      <c r="H150" s="3"/>
      <c r="I150" s="3"/>
      <c r="J150" s="3"/>
    </row>
  </sheetData>
  <sheetProtection insertRows="0" deleteRows="0"/>
  <mergeCells count="43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 ref="BA6:BB6"/>
    <mergeCell ref="BE6:BF6"/>
    <mergeCell ref="BE8:BF8"/>
    <mergeCell ref="AT1:BI1"/>
    <mergeCell ref="AC2:AD2"/>
    <mergeCell ref="AF2:AG2"/>
    <mergeCell ref="AJ2:AK2"/>
    <mergeCell ref="AT2:BI2"/>
    <mergeCell ref="BE3:BH3"/>
    <mergeCell ref="BE4:BH4"/>
    <mergeCell ref="BD12:BE16"/>
    <mergeCell ref="BF12:BJ16"/>
    <mergeCell ref="W13:AC13"/>
    <mergeCell ref="AD13:AJ13"/>
    <mergeCell ref="AK13:AQ13"/>
    <mergeCell ref="AR13:AX13"/>
    <mergeCell ref="AY13:BA13"/>
    <mergeCell ref="B12:B16"/>
    <mergeCell ref="C12:D16"/>
    <mergeCell ref="I12:J16"/>
    <mergeCell ref="K12:N16"/>
    <mergeCell ref="W12:BA12"/>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R80:U80"/>
    <mergeCell ref="AA80:AB81"/>
    <mergeCell ref="AC80:AF80"/>
    <mergeCell ref="AH80:AK80"/>
    <mergeCell ref="M81:N81"/>
    <mergeCell ref="O81:P81"/>
    <mergeCell ref="C75:D76"/>
    <mergeCell ref="I75:J76"/>
    <mergeCell ref="K75:N76"/>
    <mergeCell ref="O75:S76"/>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AA83:AB83"/>
    <mergeCell ref="AC83:AD83"/>
    <mergeCell ref="AE83:AF83"/>
    <mergeCell ref="AH83:AI83"/>
    <mergeCell ref="AJ83:AK83"/>
    <mergeCell ref="AM83:AN83"/>
    <mergeCell ref="K83:L83"/>
    <mergeCell ref="M83:N83"/>
    <mergeCell ref="O83:P83"/>
    <mergeCell ref="R83:S83"/>
    <mergeCell ref="T83:U83"/>
    <mergeCell ref="W83:X83"/>
    <mergeCell ref="AA84:AB84"/>
    <mergeCell ref="AC84:AD84"/>
    <mergeCell ref="AE84:AF84"/>
    <mergeCell ref="AH84:AI84"/>
    <mergeCell ref="AJ84:AK84"/>
    <mergeCell ref="AM84:AN84"/>
    <mergeCell ref="K84:L84"/>
    <mergeCell ref="M84:N84"/>
    <mergeCell ref="O84:P84"/>
    <mergeCell ref="R84:S84"/>
    <mergeCell ref="T84:U84"/>
    <mergeCell ref="W84:X84"/>
    <mergeCell ref="AA85:AB85"/>
    <mergeCell ref="AC85:AD85"/>
    <mergeCell ref="AE85:AF85"/>
    <mergeCell ref="AH85:AI85"/>
    <mergeCell ref="AJ85:AK85"/>
    <mergeCell ref="AM85:AN85"/>
    <mergeCell ref="K85:L85"/>
    <mergeCell ref="M85:N85"/>
    <mergeCell ref="O85:P85"/>
    <mergeCell ref="R85:S85"/>
    <mergeCell ref="T85:U85"/>
    <mergeCell ref="W85:X85"/>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BD55:BE55"/>
    <mergeCell ref="I55:J56"/>
    <mergeCell ref="BF55:BJ56"/>
    <mergeCell ref="BB56:BC56"/>
    <mergeCell ref="BD56:BE56"/>
    <mergeCell ref="K55:N56"/>
    <mergeCell ref="O55:S56"/>
    <mergeCell ref="BB57:BC57"/>
    <mergeCell ref="BD57:BE57"/>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48:BE48"/>
    <mergeCell ref="I47:J48"/>
    <mergeCell ref="K45:N46"/>
    <mergeCell ref="K47:N48"/>
    <mergeCell ref="BB49:BC49"/>
    <mergeCell ref="BD49:BE49"/>
    <mergeCell ref="I49:J50"/>
    <mergeCell ref="BF49:BJ50"/>
    <mergeCell ref="BB50:BC50"/>
    <mergeCell ref="BD50:BE50"/>
    <mergeCell ref="K49:N50"/>
    <mergeCell ref="BB44:BC44"/>
    <mergeCell ref="BD44:BE44"/>
    <mergeCell ref="I43:J44"/>
    <mergeCell ref="K43:N44"/>
    <mergeCell ref="BB45:BC45"/>
    <mergeCell ref="BD45:BE45"/>
    <mergeCell ref="I45:J46"/>
    <mergeCell ref="BB46:BC46"/>
    <mergeCell ref="BD46:BE46"/>
    <mergeCell ref="BB39:BC39"/>
    <mergeCell ref="BD39:BE39"/>
    <mergeCell ref="BB41:BC41"/>
    <mergeCell ref="BD41:BE41"/>
    <mergeCell ref="I39:J40"/>
    <mergeCell ref="I41:J42"/>
    <mergeCell ref="K39:N40"/>
    <mergeCell ref="K41:N42"/>
    <mergeCell ref="BB43:BC43"/>
    <mergeCell ref="BD43:BE43"/>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17:B18"/>
    <mergeCell ref="B19:B20"/>
    <mergeCell ref="B21:B22"/>
    <mergeCell ref="B23:B24"/>
    <mergeCell ref="B25:B26"/>
    <mergeCell ref="B27:B28"/>
    <mergeCell ref="B29:B30"/>
    <mergeCell ref="B31:B32"/>
    <mergeCell ref="B33:B3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s>
  <phoneticPr fontId="2"/>
  <conditionalFormatting sqref="W90:Z90 AO90:BA90">
    <cfRule type="expression" dxfId="67" priority="147">
      <formula>OR(#REF!=$B77,#REF!=$B77)</formula>
    </cfRule>
  </conditionalFormatting>
  <conditionalFormatting sqref="Z80 W80:X80 W89:Z89 AO89:BA89 AO80:BA80">
    <cfRule type="expression" dxfId="66" priority="149">
      <formula>OR(#REF!=$B78,#REF!=$B78)</formula>
    </cfRule>
  </conditionalFormatting>
  <conditionalFormatting sqref="AM90:AN90">
    <cfRule type="expression" dxfId="65" priority="143">
      <formula>OR(#REF!=$B77,#REF!=$B77)</formula>
    </cfRule>
  </conditionalFormatting>
  <conditionalFormatting sqref="AM80:AN80 AM89:AN89">
    <cfRule type="expression" dxfId="64" priority="145">
      <formula>OR(#REF!=$B78,#REF!=$B78)</formula>
    </cfRule>
  </conditionalFormatting>
  <conditionalFormatting sqref="W18:BE18">
    <cfRule type="expression" dxfId="63" priority="77">
      <formula>INDIRECT(ADDRESS(ROW(),COLUMN()))=TRUNC(INDIRECT(ADDRESS(ROW(),COLUMN())))</formula>
    </cfRule>
  </conditionalFormatting>
  <conditionalFormatting sqref="BB20:BE20">
    <cfRule type="expression" dxfId="62" priority="76">
      <formula>INDIRECT(ADDRESS(ROW(),COLUMN()))=TRUNC(INDIRECT(ADDRESS(ROW(),COLUMN())))</formula>
    </cfRule>
  </conditionalFormatting>
  <conditionalFormatting sqref="BB22:BE22">
    <cfRule type="expression" dxfId="61" priority="74">
      <formula>INDIRECT(ADDRESS(ROW(),COLUMN()))=TRUNC(INDIRECT(ADDRESS(ROW(),COLUMN())))</formula>
    </cfRule>
  </conditionalFormatting>
  <conditionalFormatting sqref="BB24:BE24">
    <cfRule type="expression" dxfId="60" priority="73">
      <formula>INDIRECT(ADDRESS(ROW(),COLUMN()))=TRUNC(INDIRECT(ADDRESS(ROW(),COLUMN())))</formula>
    </cfRule>
  </conditionalFormatting>
  <conditionalFormatting sqref="BB26:BE26">
    <cfRule type="expression" dxfId="59" priority="72">
      <formula>INDIRECT(ADDRESS(ROW(),COLUMN()))=TRUNC(INDIRECT(ADDRESS(ROW(),COLUMN())))</formula>
    </cfRule>
  </conditionalFormatting>
  <conditionalFormatting sqref="BB28:BE28">
    <cfRule type="expression" dxfId="58" priority="71">
      <formula>INDIRECT(ADDRESS(ROW(),COLUMN()))=TRUNC(INDIRECT(ADDRESS(ROW(),COLUMN())))</formula>
    </cfRule>
  </conditionalFormatting>
  <conditionalFormatting sqref="BB30:BE30">
    <cfRule type="expression" dxfId="57" priority="70">
      <formula>INDIRECT(ADDRESS(ROW(),COLUMN()))=TRUNC(INDIRECT(ADDRESS(ROW(),COLUMN())))</formula>
    </cfRule>
  </conditionalFormatting>
  <conditionalFormatting sqref="BB32:BE32">
    <cfRule type="expression" dxfId="56" priority="69">
      <formula>INDIRECT(ADDRESS(ROW(),COLUMN()))=TRUNC(INDIRECT(ADDRESS(ROW(),COLUMN())))</formula>
    </cfRule>
  </conditionalFormatting>
  <conditionalFormatting sqref="BB34:BE34">
    <cfRule type="expression" dxfId="55" priority="68">
      <formula>INDIRECT(ADDRESS(ROW(),COLUMN()))=TRUNC(INDIRECT(ADDRESS(ROW(),COLUMN())))</formula>
    </cfRule>
  </conditionalFormatting>
  <conditionalFormatting sqref="BB36:BE36">
    <cfRule type="expression" dxfId="54" priority="67">
      <formula>INDIRECT(ADDRESS(ROW(),COLUMN()))=TRUNC(INDIRECT(ADDRESS(ROW(),COLUMN())))</formula>
    </cfRule>
  </conditionalFormatting>
  <conditionalFormatting sqref="BB38:BE38">
    <cfRule type="expression" dxfId="53" priority="66">
      <formula>INDIRECT(ADDRESS(ROW(),COLUMN()))=TRUNC(INDIRECT(ADDRESS(ROW(),COLUMN())))</formula>
    </cfRule>
  </conditionalFormatting>
  <conditionalFormatting sqref="BB40:BE40">
    <cfRule type="expression" dxfId="52" priority="65">
      <formula>INDIRECT(ADDRESS(ROW(),COLUMN()))=TRUNC(INDIRECT(ADDRESS(ROW(),COLUMN())))</formula>
    </cfRule>
  </conditionalFormatting>
  <conditionalFormatting sqref="BB42:BE42">
    <cfRule type="expression" dxfId="51" priority="64">
      <formula>INDIRECT(ADDRESS(ROW(),COLUMN()))=TRUNC(INDIRECT(ADDRESS(ROW(),COLUMN())))</formula>
    </cfRule>
  </conditionalFormatting>
  <conditionalFormatting sqref="BB44:BE44">
    <cfRule type="expression" dxfId="50" priority="63">
      <formula>INDIRECT(ADDRESS(ROW(),COLUMN()))=TRUNC(INDIRECT(ADDRESS(ROW(),COLUMN())))</formula>
    </cfRule>
  </conditionalFormatting>
  <conditionalFormatting sqref="BB46:BE46">
    <cfRule type="expression" dxfId="49" priority="62">
      <formula>INDIRECT(ADDRESS(ROW(),COLUMN()))=TRUNC(INDIRECT(ADDRESS(ROW(),COLUMN())))</formula>
    </cfRule>
  </conditionalFormatting>
  <conditionalFormatting sqref="BB48:BE48">
    <cfRule type="expression" dxfId="48" priority="61">
      <formula>INDIRECT(ADDRESS(ROW(),COLUMN()))=TRUNC(INDIRECT(ADDRESS(ROW(),COLUMN())))</formula>
    </cfRule>
  </conditionalFormatting>
  <conditionalFormatting sqref="BB50:BE50">
    <cfRule type="expression" dxfId="47" priority="60">
      <formula>INDIRECT(ADDRESS(ROW(),COLUMN()))=TRUNC(INDIRECT(ADDRESS(ROW(),COLUMN())))</formula>
    </cfRule>
  </conditionalFormatting>
  <conditionalFormatting sqref="BB52:BE52">
    <cfRule type="expression" dxfId="46" priority="59">
      <formula>INDIRECT(ADDRESS(ROW(),COLUMN()))=TRUNC(INDIRECT(ADDRESS(ROW(),COLUMN())))</formula>
    </cfRule>
  </conditionalFormatting>
  <conditionalFormatting sqref="BB54:BE54">
    <cfRule type="expression" dxfId="45" priority="58">
      <formula>INDIRECT(ADDRESS(ROW(),COLUMN()))=TRUNC(INDIRECT(ADDRESS(ROW(),COLUMN())))</formula>
    </cfRule>
  </conditionalFormatting>
  <conditionalFormatting sqref="BB56:BE56">
    <cfRule type="expression" dxfId="44" priority="57">
      <formula>INDIRECT(ADDRESS(ROW(),COLUMN()))=TRUNC(INDIRECT(ADDRESS(ROW(),COLUMN())))</formula>
    </cfRule>
  </conditionalFormatting>
  <conditionalFormatting sqref="BB58:BE58">
    <cfRule type="expression" dxfId="43" priority="56">
      <formula>INDIRECT(ADDRESS(ROW(),COLUMN()))=TRUNC(INDIRECT(ADDRESS(ROW(),COLUMN())))</formula>
    </cfRule>
  </conditionalFormatting>
  <conditionalFormatting sqref="BB60:BE60">
    <cfRule type="expression" dxfId="42" priority="55">
      <formula>INDIRECT(ADDRESS(ROW(),COLUMN()))=TRUNC(INDIRECT(ADDRESS(ROW(),COLUMN())))</formula>
    </cfRule>
  </conditionalFormatting>
  <conditionalFormatting sqref="BB62:BE62">
    <cfRule type="expression" dxfId="41" priority="54">
      <formula>INDIRECT(ADDRESS(ROW(),COLUMN()))=TRUNC(INDIRECT(ADDRESS(ROW(),COLUMN())))</formula>
    </cfRule>
  </conditionalFormatting>
  <conditionalFormatting sqref="BB64:BE64">
    <cfRule type="expression" dxfId="40" priority="53">
      <formula>INDIRECT(ADDRESS(ROW(),COLUMN()))=TRUNC(INDIRECT(ADDRESS(ROW(),COLUMN())))</formula>
    </cfRule>
  </conditionalFormatting>
  <conditionalFormatting sqref="BB66:BE66">
    <cfRule type="expression" dxfId="39" priority="52">
      <formula>INDIRECT(ADDRESS(ROW(),COLUMN()))=TRUNC(INDIRECT(ADDRESS(ROW(),COLUMN())))</formula>
    </cfRule>
  </conditionalFormatting>
  <conditionalFormatting sqref="BB68:BE68">
    <cfRule type="expression" dxfId="38" priority="51">
      <formula>INDIRECT(ADDRESS(ROW(),COLUMN()))=TRUNC(INDIRECT(ADDRESS(ROW(),COLUMN())))</formula>
    </cfRule>
  </conditionalFormatting>
  <conditionalFormatting sqref="BB70:BE70">
    <cfRule type="expression" dxfId="37" priority="50">
      <formula>INDIRECT(ADDRESS(ROW(),COLUMN()))=TRUNC(INDIRECT(ADDRESS(ROW(),COLUMN())))</formula>
    </cfRule>
  </conditionalFormatting>
  <conditionalFormatting sqref="BB72:BE72">
    <cfRule type="expression" dxfId="36" priority="49">
      <formula>INDIRECT(ADDRESS(ROW(),COLUMN()))=TRUNC(INDIRECT(ADDRESS(ROW(),COLUMN())))</formula>
    </cfRule>
  </conditionalFormatting>
  <conditionalFormatting sqref="BB74:BE74">
    <cfRule type="expression" dxfId="35" priority="48">
      <formula>INDIRECT(ADDRESS(ROW(),COLUMN()))=TRUNC(INDIRECT(ADDRESS(ROW(),COLUMN())))</formula>
    </cfRule>
  </conditionalFormatting>
  <conditionalFormatting sqref="BB76:BE76">
    <cfRule type="expression" dxfId="34" priority="41">
      <formula>INDIRECT(ADDRESS(ROW(),COLUMN()))=TRUNC(INDIRECT(ADDRESS(ROW(),COLUMN())))</formula>
    </cfRule>
  </conditionalFormatting>
  <conditionalFormatting sqref="M82:X86">
    <cfRule type="expression" dxfId="33" priority="40">
      <formula>INDIRECT(ADDRESS(ROW(),COLUMN()))=TRUNC(INDIRECT(ADDRESS(ROW(),COLUMN())))</formula>
    </cfRule>
  </conditionalFormatting>
  <conditionalFormatting sqref="AC86:AN86 AG82:AN85">
    <cfRule type="expression" dxfId="32" priority="39">
      <formula>INDIRECT(ADDRESS(ROW(),COLUMN()))=TRUNC(INDIRECT(ADDRESS(ROW(),COLUMN())))</formula>
    </cfRule>
  </conditionalFormatting>
  <conditionalFormatting sqref="K91:N91">
    <cfRule type="expression" dxfId="31" priority="38">
      <formula>INDIRECT(ADDRESS(ROW(),COLUMN()))=TRUNC(INDIRECT(ADDRESS(ROW(),COLUMN())))</formula>
    </cfRule>
  </conditionalFormatting>
  <conditionalFormatting sqref="AA91:AD91">
    <cfRule type="expression" dxfId="30" priority="37">
      <formula>INDIRECT(ADDRESS(ROW(),COLUMN()))=TRUNC(INDIRECT(ADDRESS(ROW(),COLUMN())))</formula>
    </cfRule>
  </conditionalFormatting>
  <conditionalFormatting sqref="AC82:AF85">
    <cfRule type="expression" dxfId="29" priority="36">
      <formula>INDIRECT(ADDRESS(ROW(),COLUMN()))=TRUNC(INDIRECT(ADDRESS(ROW(),COLUMN())))</formula>
    </cfRule>
  </conditionalFormatting>
  <conditionalFormatting sqref="W62:BA62">
    <cfRule type="expression" dxfId="28" priority="8">
      <formula>INDIRECT(ADDRESS(ROW(),COLUMN()))=TRUNC(INDIRECT(ADDRESS(ROW(),COLUMN())))</formula>
    </cfRule>
  </conditionalFormatting>
  <conditionalFormatting sqref="W20:BA20">
    <cfRule type="expression" dxfId="27" priority="29">
      <formula>INDIRECT(ADDRESS(ROW(),COLUMN()))=TRUNC(INDIRECT(ADDRESS(ROW(),COLUMN())))</formula>
    </cfRule>
  </conditionalFormatting>
  <conditionalFormatting sqref="W22:BA22">
    <cfRule type="expression" dxfId="26" priority="28">
      <formula>INDIRECT(ADDRESS(ROW(),COLUMN()))=TRUNC(INDIRECT(ADDRESS(ROW(),COLUMN())))</formula>
    </cfRule>
  </conditionalFormatting>
  <conditionalFormatting sqref="W24:BA24">
    <cfRule type="expression" dxfId="25" priority="27">
      <formula>INDIRECT(ADDRESS(ROW(),COLUMN()))=TRUNC(INDIRECT(ADDRESS(ROW(),COLUMN())))</formula>
    </cfRule>
  </conditionalFormatting>
  <conditionalFormatting sqref="W26:BA26">
    <cfRule type="expression" dxfId="24" priority="26">
      <formula>INDIRECT(ADDRESS(ROW(),COLUMN()))=TRUNC(INDIRECT(ADDRESS(ROW(),COLUMN())))</formula>
    </cfRule>
  </conditionalFormatting>
  <conditionalFormatting sqref="W28:BA28">
    <cfRule type="expression" dxfId="23" priority="25">
      <formula>INDIRECT(ADDRESS(ROW(),COLUMN()))=TRUNC(INDIRECT(ADDRESS(ROW(),COLUMN())))</formula>
    </cfRule>
  </conditionalFormatting>
  <conditionalFormatting sqref="W30:BA30">
    <cfRule type="expression" dxfId="22" priority="24">
      <formula>INDIRECT(ADDRESS(ROW(),COLUMN()))=TRUNC(INDIRECT(ADDRESS(ROW(),COLUMN())))</formula>
    </cfRule>
  </conditionalFormatting>
  <conditionalFormatting sqref="W32:BA32">
    <cfRule type="expression" dxfId="21" priority="23">
      <formula>INDIRECT(ADDRESS(ROW(),COLUMN()))=TRUNC(INDIRECT(ADDRESS(ROW(),COLUMN())))</formula>
    </cfRule>
  </conditionalFormatting>
  <conditionalFormatting sqref="W34:BA34">
    <cfRule type="expression" dxfId="20" priority="22">
      <formula>INDIRECT(ADDRESS(ROW(),COLUMN()))=TRUNC(INDIRECT(ADDRESS(ROW(),COLUMN())))</formula>
    </cfRule>
  </conditionalFormatting>
  <conditionalFormatting sqref="W36:BA36">
    <cfRule type="expression" dxfId="19" priority="21">
      <formula>INDIRECT(ADDRESS(ROW(),COLUMN()))=TRUNC(INDIRECT(ADDRESS(ROW(),COLUMN())))</formula>
    </cfRule>
  </conditionalFormatting>
  <conditionalFormatting sqref="W38:BA38">
    <cfRule type="expression" dxfId="18" priority="20">
      <formula>INDIRECT(ADDRESS(ROW(),COLUMN()))=TRUNC(INDIRECT(ADDRESS(ROW(),COLUMN())))</formula>
    </cfRule>
  </conditionalFormatting>
  <conditionalFormatting sqref="W40:BA40">
    <cfRule type="expression" dxfId="17" priority="19">
      <formula>INDIRECT(ADDRESS(ROW(),COLUMN()))=TRUNC(INDIRECT(ADDRESS(ROW(),COLUMN())))</formula>
    </cfRule>
  </conditionalFormatting>
  <conditionalFormatting sqref="W42:BA42">
    <cfRule type="expression" dxfId="16" priority="18">
      <formula>INDIRECT(ADDRESS(ROW(),COLUMN()))=TRUNC(INDIRECT(ADDRESS(ROW(),COLUMN())))</formula>
    </cfRule>
  </conditionalFormatting>
  <conditionalFormatting sqref="W44:BA44">
    <cfRule type="expression" dxfId="15" priority="17">
      <formula>INDIRECT(ADDRESS(ROW(),COLUMN()))=TRUNC(INDIRECT(ADDRESS(ROW(),COLUMN())))</formula>
    </cfRule>
  </conditionalFormatting>
  <conditionalFormatting sqref="W46:BA46">
    <cfRule type="expression" dxfId="14" priority="16">
      <formula>INDIRECT(ADDRESS(ROW(),COLUMN()))=TRUNC(INDIRECT(ADDRESS(ROW(),COLUMN())))</formula>
    </cfRule>
  </conditionalFormatting>
  <conditionalFormatting sqref="W48:BA48">
    <cfRule type="expression" dxfId="13" priority="15">
      <formula>INDIRECT(ADDRESS(ROW(),COLUMN()))=TRUNC(INDIRECT(ADDRESS(ROW(),COLUMN())))</formula>
    </cfRule>
  </conditionalFormatting>
  <conditionalFormatting sqref="W50:BA50">
    <cfRule type="expression" dxfId="12" priority="14">
      <formula>INDIRECT(ADDRESS(ROW(),COLUMN()))=TRUNC(INDIRECT(ADDRESS(ROW(),COLUMN())))</formula>
    </cfRule>
  </conditionalFormatting>
  <conditionalFormatting sqref="W52:BA52">
    <cfRule type="expression" dxfId="11" priority="13">
      <formula>INDIRECT(ADDRESS(ROW(),COLUMN()))=TRUNC(INDIRECT(ADDRESS(ROW(),COLUMN())))</formula>
    </cfRule>
  </conditionalFormatting>
  <conditionalFormatting sqref="W54:BA54">
    <cfRule type="expression" dxfId="10" priority="12">
      <formula>INDIRECT(ADDRESS(ROW(),COLUMN()))=TRUNC(INDIRECT(ADDRESS(ROW(),COLUMN())))</formula>
    </cfRule>
  </conditionalFormatting>
  <conditionalFormatting sqref="W56:BA56">
    <cfRule type="expression" dxfId="9" priority="11">
      <formula>INDIRECT(ADDRESS(ROW(),COLUMN()))=TRUNC(INDIRECT(ADDRESS(ROW(),COLUMN())))</formula>
    </cfRule>
  </conditionalFormatting>
  <conditionalFormatting sqref="W58:BA58">
    <cfRule type="expression" dxfId="8" priority="10">
      <formula>INDIRECT(ADDRESS(ROW(),COLUMN()))=TRUNC(INDIRECT(ADDRESS(ROW(),COLUMN())))</formula>
    </cfRule>
  </conditionalFormatting>
  <conditionalFormatting sqref="W60:BA60">
    <cfRule type="expression" dxfId="7" priority="9">
      <formula>INDIRECT(ADDRESS(ROW(),COLUMN()))=TRUNC(INDIRECT(ADDRESS(ROW(),COLUMN())))</formula>
    </cfRule>
  </conditionalFormatting>
  <conditionalFormatting sqref="W64:BA64">
    <cfRule type="expression" dxfId="6" priority="7">
      <formula>INDIRECT(ADDRESS(ROW(),COLUMN()))=TRUNC(INDIRECT(ADDRESS(ROW(),COLUMN())))</formula>
    </cfRule>
  </conditionalFormatting>
  <conditionalFormatting sqref="W66:BA66">
    <cfRule type="expression" dxfId="5" priority="6">
      <formula>INDIRECT(ADDRESS(ROW(),COLUMN()))=TRUNC(INDIRECT(ADDRESS(ROW(),COLUMN())))</formula>
    </cfRule>
  </conditionalFormatting>
  <conditionalFormatting sqref="W68:BA68">
    <cfRule type="expression" dxfId="4" priority="5">
      <formula>INDIRECT(ADDRESS(ROW(),COLUMN()))=TRUNC(INDIRECT(ADDRESS(ROW(),COLUMN())))</formula>
    </cfRule>
  </conditionalFormatting>
  <conditionalFormatting sqref="W70:BA70">
    <cfRule type="expression" dxfId="3" priority="4">
      <formula>INDIRECT(ADDRESS(ROW(),COLUMN()))=TRUNC(INDIRECT(ADDRESS(ROW(),COLUMN())))</formula>
    </cfRule>
  </conditionalFormatting>
  <conditionalFormatting sqref="W72:BA72">
    <cfRule type="expression" dxfId="2" priority="3">
      <formula>INDIRECT(ADDRESS(ROW(),COLUMN()))=TRUNC(INDIRECT(ADDRESS(ROW(),COLUMN())))</formula>
    </cfRule>
  </conditionalFormatting>
  <conditionalFormatting sqref="W74:BA74">
    <cfRule type="expression" dxfId="1" priority="2">
      <formula>INDIRECT(ADDRESS(ROW(),COLUMN()))=TRUNC(INDIRECT(ADDRESS(ROW(),COLUMN())))</formula>
    </cfRule>
  </conditionalFormatting>
  <conditionalFormatting sqref="W76:BA76">
    <cfRule type="expression" dxfId="0" priority="1">
      <formula>INDIRECT(ADDRESS(ROW(),COLUMN()))=TRUNC(INDIRECT(ADDRESS(ROW(),COLUMN())))</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24"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6" t="s">
        <v>34</v>
      </c>
      <c r="G4" s="366"/>
      <c r="H4" s="366"/>
      <c r="I4" s="366"/>
      <c r="J4" s="366"/>
      <c r="K4" s="366"/>
      <c r="L4" s="366"/>
      <c r="N4" s="366" t="s">
        <v>185</v>
      </c>
    </row>
    <row r="5" spans="2:14" x14ac:dyDescent="0.4">
      <c r="B5" s="83" t="s">
        <v>20</v>
      </c>
      <c r="C5" s="83" t="s">
        <v>4</v>
      </c>
      <c r="F5" s="83" t="s">
        <v>186</v>
      </c>
      <c r="G5" s="83"/>
      <c r="H5" s="83" t="s">
        <v>187</v>
      </c>
      <c r="J5" s="83" t="s">
        <v>35</v>
      </c>
      <c r="L5" s="83" t="s">
        <v>34</v>
      </c>
      <c r="N5" s="366"/>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6">
        <v>1</v>
      </c>
      <c r="C4" s="77" t="s">
        <v>233</v>
      </c>
      <c r="D4" s="21"/>
    </row>
    <row r="5" spans="2:4" x14ac:dyDescent="0.4">
      <c r="B5" s="76">
        <v>2</v>
      </c>
      <c r="C5" s="77" t="s">
        <v>234</v>
      </c>
      <c r="D5" s="21"/>
    </row>
    <row r="6" spans="2:4" x14ac:dyDescent="0.4">
      <c r="B6" s="76">
        <v>3</v>
      </c>
      <c r="C6" s="77" t="s">
        <v>235</v>
      </c>
      <c r="D6" s="21"/>
    </row>
    <row r="7" spans="2:4" x14ac:dyDescent="0.4">
      <c r="B7" s="76">
        <v>4</v>
      </c>
      <c r="C7" s="77" t="s">
        <v>236</v>
      </c>
      <c r="D7" s="21"/>
    </row>
    <row r="8" spans="2:4" x14ac:dyDescent="0.4">
      <c r="B8" s="76">
        <v>5</v>
      </c>
      <c r="C8" s="77" t="s">
        <v>237</v>
      </c>
      <c r="D8" s="21"/>
    </row>
    <row r="9" spans="2:4" x14ac:dyDescent="0.4">
      <c r="B9" s="76">
        <v>6</v>
      </c>
      <c r="C9" s="77" t="s">
        <v>238</v>
      </c>
    </row>
    <row r="10" spans="2:4" x14ac:dyDescent="0.4">
      <c r="B10" s="76">
        <v>7</v>
      </c>
      <c r="C10" s="77" t="s">
        <v>239</v>
      </c>
      <c r="D10" s="21"/>
    </row>
    <row r="11" spans="2:4" x14ac:dyDescent="0.4">
      <c r="B11" s="76">
        <v>8</v>
      </c>
      <c r="C11" s="77" t="s">
        <v>240</v>
      </c>
      <c r="D11" s="21"/>
    </row>
    <row r="12" spans="2:4" x14ac:dyDescent="0.4">
      <c r="B12" s="76">
        <v>9</v>
      </c>
      <c r="C12" s="77" t="s">
        <v>106</v>
      </c>
      <c r="D12" s="21"/>
    </row>
    <row r="13" spans="2:4" x14ac:dyDescent="0.4">
      <c r="B13" s="76">
        <v>10</v>
      </c>
      <c r="C13" s="77" t="s">
        <v>106</v>
      </c>
      <c r="D13" s="21"/>
    </row>
    <row r="14" spans="2:4" x14ac:dyDescent="0.4">
      <c r="B14" s="81">
        <v>11</v>
      </c>
      <c r="C14" s="77" t="s">
        <v>106</v>
      </c>
      <c r="D14" s="21"/>
    </row>
    <row r="15" spans="2:4" x14ac:dyDescent="0.4">
      <c r="B15" s="81">
        <v>12</v>
      </c>
      <c r="C15" s="77" t="s">
        <v>211</v>
      </c>
      <c r="D15" s="21"/>
    </row>
    <row r="16" spans="2:4" x14ac:dyDescent="0.4">
      <c r="B16" s="81">
        <v>13</v>
      </c>
      <c r="C16" s="77" t="s">
        <v>211</v>
      </c>
      <c r="D16" s="21"/>
    </row>
    <row r="17" spans="2:12" x14ac:dyDescent="0.4">
      <c r="B17" s="81">
        <v>14</v>
      </c>
      <c r="C17" s="77" t="s">
        <v>211</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0" t="s">
        <v>241</v>
      </c>
      <c r="I21" s="60" t="s">
        <v>106</v>
      </c>
      <c r="J21" s="60" t="s">
        <v>106</v>
      </c>
      <c r="K21" s="60" t="s">
        <v>211</v>
      </c>
      <c r="L21" s="61" t="s">
        <v>211</v>
      </c>
    </row>
    <row r="22" spans="2:12" ht="19.5" x14ac:dyDescent="0.4">
      <c r="B22" s="369" t="s">
        <v>73</v>
      </c>
      <c r="C22" s="26" t="s">
        <v>90</v>
      </c>
      <c r="D22" s="27" t="s">
        <v>105</v>
      </c>
      <c r="E22" s="27" t="s">
        <v>107</v>
      </c>
      <c r="F22" s="27" t="s">
        <v>19</v>
      </c>
      <c r="G22" s="27" t="s">
        <v>109</v>
      </c>
      <c r="H22" s="62" t="s">
        <v>71</v>
      </c>
      <c r="I22" s="28" t="s">
        <v>106</v>
      </c>
      <c r="J22" s="28" t="s">
        <v>106</v>
      </c>
      <c r="K22" s="62"/>
      <c r="L22" s="63"/>
    </row>
    <row r="23" spans="2:12" ht="19.5" x14ac:dyDescent="0.4">
      <c r="B23" s="370"/>
      <c r="C23" s="28" t="s">
        <v>90</v>
      </c>
      <c r="D23" s="28" t="s">
        <v>90</v>
      </c>
      <c r="E23" s="28" t="s">
        <v>108</v>
      </c>
      <c r="F23" s="28" t="s">
        <v>106</v>
      </c>
      <c r="G23" s="28" t="s">
        <v>110</v>
      </c>
      <c r="H23" s="28" t="s">
        <v>106</v>
      </c>
      <c r="I23" s="28" t="s">
        <v>106</v>
      </c>
      <c r="J23" s="28" t="s">
        <v>211</v>
      </c>
      <c r="K23" s="64"/>
      <c r="L23" s="65"/>
    </row>
    <row r="24" spans="2:12" ht="19.5" x14ac:dyDescent="0.4">
      <c r="B24" s="370"/>
      <c r="C24" s="28" t="s">
        <v>106</v>
      </c>
      <c r="D24" s="28" t="s">
        <v>106</v>
      </c>
      <c r="E24" s="28" t="s">
        <v>106</v>
      </c>
      <c r="F24" s="28" t="s">
        <v>106</v>
      </c>
      <c r="G24" s="28" t="s">
        <v>111</v>
      </c>
      <c r="H24" s="28" t="s">
        <v>106</v>
      </c>
      <c r="I24" s="28" t="s">
        <v>106</v>
      </c>
      <c r="J24" s="28" t="s">
        <v>211</v>
      </c>
      <c r="K24" s="64"/>
      <c r="L24" s="65"/>
    </row>
    <row r="25" spans="2:12" ht="19.5" x14ac:dyDescent="0.4">
      <c r="B25" s="370"/>
      <c r="C25" s="28" t="s">
        <v>106</v>
      </c>
      <c r="D25" s="28" t="s">
        <v>106</v>
      </c>
      <c r="E25" s="28" t="s">
        <v>106</v>
      </c>
      <c r="F25" s="28" t="s">
        <v>106</v>
      </c>
      <c r="G25" s="28" t="s">
        <v>112</v>
      </c>
      <c r="H25" s="28" t="s">
        <v>106</v>
      </c>
      <c r="I25" s="28" t="s">
        <v>106</v>
      </c>
      <c r="J25" s="28" t="s">
        <v>211</v>
      </c>
      <c r="K25" s="64"/>
      <c r="L25" s="65"/>
    </row>
    <row r="26" spans="2:12" ht="19.5" x14ac:dyDescent="0.4">
      <c r="B26" s="370"/>
      <c r="C26" s="28" t="s">
        <v>106</v>
      </c>
      <c r="D26" s="28" t="s">
        <v>106</v>
      </c>
      <c r="E26" s="28" t="s">
        <v>106</v>
      </c>
      <c r="F26" s="28" t="s">
        <v>106</v>
      </c>
      <c r="G26" s="28" t="s">
        <v>108</v>
      </c>
      <c r="H26" s="28" t="s">
        <v>106</v>
      </c>
      <c r="I26" s="28" t="s">
        <v>106</v>
      </c>
      <c r="J26" s="28" t="s">
        <v>211</v>
      </c>
      <c r="K26" s="64"/>
      <c r="L26" s="65"/>
    </row>
    <row r="27" spans="2:12" ht="19.5" x14ac:dyDescent="0.4">
      <c r="B27" s="370"/>
      <c r="C27" s="28" t="s">
        <v>106</v>
      </c>
      <c r="D27" s="28" t="s">
        <v>106</v>
      </c>
      <c r="E27" s="28" t="s">
        <v>106</v>
      </c>
      <c r="F27" s="28" t="s">
        <v>106</v>
      </c>
      <c r="G27" s="28" t="s">
        <v>113</v>
      </c>
      <c r="H27" s="28" t="s">
        <v>106</v>
      </c>
      <c r="I27" s="28" t="s">
        <v>106</v>
      </c>
      <c r="J27" s="28" t="s">
        <v>211</v>
      </c>
      <c r="K27" s="64"/>
      <c r="L27" s="65"/>
    </row>
    <row r="28" spans="2:12" ht="19.5" x14ac:dyDescent="0.4">
      <c r="B28" s="370"/>
      <c r="C28" s="28" t="s">
        <v>106</v>
      </c>
      <c r="D28" s="28" t="s">
        <v>106</v>
      </c>
      <c r="E28" s="28" t="s">
        <v>106</v>
      </c>
      <c r="F28" s="28" t="s">
        <v>106</v>
      </c>
      <c r="G28" s="28" t="s">
        <v>114</v>
      </c>
      <c r="H28" s="28" t="s">
        <v>106</v>
      </c>
      <c r="I28" s="28" t="s">
        <v>106</v>
      </c>
      <c r="J28" s="28" t="s">
        <v>211</v>
      </c>
      <c r="K28" s="64"/>
      <c r="L28" s="65"/>
    </row>
    <row r="29" spans="2:12" ht="19.5" x14ac:dyDescent="0.4">
      <c r="B29" s="370"/>
      <c r="C29" s="28" t="s">
        <v>106</v>
      </c>
      <c r="D29" s="28" t="s">
        <v>106</v>
      </c>
      <c r="E29" s="28" t="s">
        <v>106</v>
      </c>
      <c r="F29" s="28" t="s">
        <v>106</v>
      </c>
      <c r="G29" s="28" t="s">
        <v>115</v>
      </c>
      <c r="H29" s="28" t="s">
        <v>106</v>
      </c>
      <c r="I29" s="28" t="s">
        <v>106</v>
      </c>
      <c r="J29" s="28" t="s">
        <v>211</v>
      </c>
      <c r="K29" s="64"/>
      <c r="L29" s="65"/>
    </row>
    <row r="30" spans="2:12" ht="19.5" x14ac:dyDescent="0.4">
      <c r="B30" s="370"/>
      <c r="C30" s="28" t="s">
        <v>106</v>
      </c>
      <c r="D30" s="28" t="s">
        <v>106</v>
      </c>
      <c r="E30" s="28" t="s">
        <v>106</v>
      </c>
      <c r="F30" s="28" t="s">
        <v>106</v>
      </c>
      <c r="G30" s="28" t="s">
        <v>116</v>
      </c>
      <c r="H30" s="28" t="s">
        <v>106</v>
      </c>
      <c r="I30" s="28" t="s">
        <v>106</v>
      </c>
      <c r="J30" s="28" t="s">
        <v>211</v>
      </c>
      <c r="K30" s="64"/>
      <c r="L30" s="65"/>
    </row>
    <row r="31" spans="2:12" ht="20.25" thickBot="1" x14ac:dyDescent="0.45">
      <c r="B31" s="371"/>
      <c r="C31" s="193" t="s">
        <v>106</v>
      </c>
      <c r="D31" s="194" t="s">
        <v>211</v>
      </c>
      <c r="E31" s="194" t="s">
        <v>211</v>
      </c>
      <c r="F31" s="194" t="s">
        <v>211</v>
      </c>
      <c r="G31" s="194" t="s">
        <v>211</v>
      </c>
      <c r="H31" s="194" t="s">
        <v>211</v>
      </c>
      <c r="I31" s="194" t="s">
        <v>211</v>
      </c>
      <c r="J31" s="194" t="s">
        <v>211</v>
      </c>
      <c r="K31" s="66"/>
      <c r="L31" s="67"/>
    </row>
    <row r="36" spans="3:3" x14ac:dyDescent="0.4">
      <c r="C36" s="20" t="s">
        <v>182</v>
      </c>
    </row>
    <row r="37" spans="3:3" x14ac:dyDescent="0.4">
      <c r="C37" s="20" t="s">
        <v>74</v>
      </c>
    </row>
    <row r="38" spans="3:3" x14ac:dyDescent="0.4">
      <c r="C38" s="20" t="s">
        <v>183</v>
      </c>
    </row>
    <row r="39" spans="3:3" x14ac:dyDescent="0.4">
      <c r="C39" s="20" t="s">
        <v>75</v>
      </c>
    </row>
    <row r="40" spans="3:3" x14ac:dyDescent="0.4">
      <c r="C40" s="20" t="s">
        <v>242</v>
      </c>
    </row>
    <row r="41" spans="3:3" x14ac:dyDescent="0.4">
      <c r="C41" s="20" t="s">
        <v>243</v>
      </c>
    </row>
    <row r="42" spans="3:3" x14ac:dyDescent="0.4">
      <c r="C42" s="20" t="s">
        <v>244</v>
      </c>
    </row>
    <row r="43" spans="3:3" x14ac:dyDescent="0.4">
      <c r="C43" s="20" t="s">
        <v>245</v>
      </c>
    </row>
    <row r="44" spans="3:3" x14ac:dyDescent="0.4">
      <c r="C44" s="20" t="s">
        <v>246</v>
      </c>
    </row>
    <row r="46" spans="3:3" x14ac:dyDescent="0.4">
      <c r="C46" s="20" t="s">
        <v>76</v>
      </c>
    </row>
    <row r="47" spans="3:3" x14ac:dyDescent="0.4">
      <c r="C47" s="20" t="s">
        <v>77</v>
      </c>
    </row>
    <row r="49" spans="3:3" x14ac:dyDescent="0.4">
      <c r="C49" s="20" t="s">
        <v>184</v>
      </c>
    </row>
    <row r="50" spans="3:3" x14ac:dyDescent="0.4">
      <c r="C50" s="20" t="s">
        <v>78</v>
      </c>
    </row>
    <row r="51" spans="3:3" x14ac:dyDescent="0.4">
      <c r="C51" s="20" t="s">
        <v>79</v>
      </c>
    </row>
    <row r="52" spans="3:3" x14ac:dyDescent="0.4">
      <c r="C52" s="20" t="s">
        <v>80</v>
      </c>
    </row>
    <row r="53" spans="3:3" x14ac:dyDescent="0.4">
      <c r="C53" s="20" t="s">
        <v>81</v>
      </c>
    </row>
    <row r="54" spans="3:3" x14ac:dyDescent="0.4">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地域密着型特定施設</vt:lpstr>
      <vt:lpstr>シフト記号表</vt:lpstr>
      <vt:lpstr>記入方法</vt:lpstr>
      <vt:lpstr>【記載例】地域密着型特定施設</vt:lpstr>
      <vt:lpstr>【記載例】シフト記号表（勤務時間帯）</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【記載例】地域密着型特定施設!Print_Area</vt:lpstr>
      <vt:lpstr>シフト記号表!Print_Area</vt:lpstr>
      <vt:lpstr>記入方法!Print_Area</vt:lpstr>
      <vt:lpstr>地域密着型特定施設!Print_Area</vt:lpstr>
      <vt:lpstr>【記載例】地域密着型特定施設!Print_Titles</vt:lpstr>
      <vt:lpstr>地域密着型特定施設!Print_Titles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kun0c204@INT-KUN.LOCAL</cp:lastModifiedBy>
  <cp:lastPrinted>2025-05-14T06:57:50Z</cp:lastPrinted>
  <dcterms:created xsi:type="dcterms:W3CDTF">2020-01-28T01:12:50Z</dcterms:created>
  <dcterms:modified xsi:type="dcterms:W3CDTF">2025-05-27T05:01:28Z</dcterms:modified>
</cp:coreProperties>
</file>