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66925"/>
  <mc:AlternateContent xmlns:mc="http://schemas.openxmlformats.org/markup-compatibility/2006">
    <mc:Choice Requires="x15">
      <x15ac:absPath xmlns:x15ac="http://schemas.microsoft.com/office/spreadsheetml/2010/11/ac" url="C:\Users\kun0c204\Desktop\町ホームページデータ\09_事業者向け　各種届出・申請書様式等\02_介護予防・日常生活支援総合事業\"/>
    </mc:Choice>
  </mc:AlternateContent>
  <xr:revisionPtr revIDLastSave="0" documentId="13_ncr:1_{95959BC1-4185-4769-976E-D5E4D179ECD9}" xr6:coauthVersionLast="36" xr6:coauthVersionMax="47" xr10:uidLastSave="{00000000-0000-0000-0000-000000000000}"/>
  <bookViews>
    <workbookView xWindow="0" yWindow="0" windowWidth="20490" windowHeight="6915" tabRatio="90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記載例】通所型サービス" sheetId="8" r:id="rId5"/>
    <sheet name="【記載例】シフト記号表（勤務時間帯）" sheetId="6" r:id="rId6"/>
    <sheet name="プルダウン・リスト" sheetId="3" r:id="rId7"/>
  </sheets>
  <definedNames>
    <definedName name="【記載例】シフト記号" localSheetId="2">'シフト記号表（勤務時間帯）'!$C$6:$C$35</definedName>
    <definedName name="【記載例】シフト記号">'【記載例】シフト記号表（勤務時間帯）'!$C$6:$C$35</definedName>
    <definedName name="_xlnm.Print_Area" localSheetId="4">【記載例】通所型サービス!$A$1:$BF$71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<sst xmlns="http://schemas.openxmlformats.org/spreadsheetml/2006/main" count="1438" uniqueCount="214">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</sst>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60" zoomScaleNormal="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c r="AA2" s="500"/>
      <c r="AB2" s="101" t="s">
        <v>65</v>
      </c>
      <c r="AC2" s="501" t="str">
        <f>IF(Z2=0,"",YEAR(DATE(2018+Z2,1,1)))</f>
        <v/>
      </c>
      <c r="AD2" s="501"/>
      <c r="AE2" s="102" t="s">
        <v>66</v>
      </c>
      <c r="AF2" s="102" t="s">
        <v>1</v>
      </c>
      <c r="AG2" s="500"/>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t="e">
        <f>DAY(EOMONTH(DATE(AC2,AG2,1),0))</f>
        <v>#VALUE!</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t="e">
        <f>WEEKDAY(DATE($AC$2,$AG$2,1))</f>
        <v>#VALUE!</v>
      </c>
      <c r="T20" s="104" t="e">
        <f>WEEKDAY(DATE($AC$2,$AG$2,2))</f>
        <v>#VALUE!</v>
      </c>
      <c r="U20" s="104" t="e">
        <f>WEEKDAY(DATE($AC$2,$AG$2,3))</f>
        <v>#VALUE!</v>
      </c>
      <c r="V20" s="104" t="e">
        <f>WEEKDAY(DATE($AC$2,$AG$2,4))</f>
        <v>#VALUE!</v>
      </c>
      <c r="W20" s="104" t="e">
        <f>WEEKDAY(DATE($AC$2,$AG$2,5))</f>
        <v>#VALUE!</v>
      </c>
      <c r="X20" s="104" t="e">
        <f>WEEKDAY(DATE($AC$2,$AG$2,6))</f>
        <v>#VALUE!</v>
      </c>
      <c r="Y20" s="105" t="e">
        <f>WEEKDAY(DATE($AC$2,$AG$2,7))</f>
        <v>#VALUE!</v>
      </c>
      <c r="Z20" s="103" t="e">
        <f>WEEKDAY(DATE($AC$2,$AG$2,8))</f>
        <v>#VALUE!</v>
      </c>
      <c r="AA20" s="104" t="e">
        <f>WEEKDAY(DATE($AC$2,$AG$2,9))</f>
        <v>#VALUE!</v>
      </c>
      <c r="AB20" s="104" t="e">
        <f>WEEKDAY(DATE($AC$2,$AG$2,10))</f>
        <v>#VALUE!</v>
      </c>
      <c r="AC20" s="104" t="e">
        <f>WEEKDAY(DATE($AC$2,$AG$2,11))</f>
        <v>#VALUE!</v>
      </c>
      <c r="AD20" s="104" t="e">
        <f>WEEKDAY(DATE($AC$2,$AG$2,12))</f>
        <v>#VALUE!</v>
      </c>
      <c r="AE20" s="104" t="e">
        <f>WEEKDAY(DATE($AC$2,$AG$2,13))</f>
        <v>#VALUE!</v>
      </c>
      <c r="AF20" s="105" t="e">
        <f>WEEKDAY(DATE($AC$2,$AG$2,14))</f>
        <v>#VALUE!</v>
      </c>
      <c r="AG20" s="103" t="e">
        <f>WEEKDAY(DATE($AC$2,$AG$2,15))</f>
        <v>#VALUE!</v>
      </c>
      <c r="AH20" s="104" t="e">
        <f>WEEKDAY(DATE($AC$2,$AG$2,16))</f>
        <v>#VALUE!</v>
      </c>
      <c r="AI20" s="104" t="e">
        <f>WEEKDAY(DATE($AC$2,$AG$2,17))</f>
        <v>#VALUE!</v>
      </c>
      <c r="AJ20" s="104" t="e">
        <f>WEEKDAY(DATE($AC$2,$AG$2,18))</f>
        <v>#VALUE!</v>
      </c>
      <c r="AK20" s="104" t="e">
        <f>WEEKDAY(DATE($AC$2,$AG$2,19))</f>
        <v>#VALUE!</v>
      </c>
      <c r="AL20" s="104" t="e">
        <f>WEEKDAY(DATE($AC$2,$AG$2,20))</f>
        <v>#VALUE!</v>
      </c>
      <c r="AM20" s="105" t="e">
        <f>WEEKDAY(DATE($AC$2,$AG$2,21))</f>
        <v>#VALUE!</v>
      </c>
      <c r="AN20" s="103" t="e">
        <f>WEEKDAY(DATE($AC$2,$AG$2,22))</f>
        <v>#VALUE!</v>
      </c>
      <c r="AO20" s="104" t="e">
        <f>WEEKDAY(DATE($AC$2,$AG$2,23))</f>
        <v>#VALUE!</v>
      </c>
      <c r="AP20" s="104" t="e">
        <f>WEEKDAY(DATE($AC$2,$AG$2,24))</f>
        <v>#VALUE!</v>
      </c>
      <c r="AQ20" s="104" t="e">
        <f>WEEKDAY(DATE($AC$2,$AG$2,25))</f>
        <v>#VALUE!</v>
      </c>
      <c r="AR20" s="104" t="e">
        <f>WEEKDAY(DATE($AC$2,$AG$2,26))</f>
        <v>#VALUE!</v>
      </c>
      <c r="AS20" s="104" t="e">
        <f>WEEKDAY(DATE($AC$2,$AG$2,27))</f>
        <v>#VALUE!</v>
      </c>
      <c r="AT20" s="105" t="e">
        <f>WEEKDAY(DATE($AC$2,$AG$2,28))</f>
        <v>#VALUE!</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e">
        <f>IF(S20=1,"日",IF(S20=2,"月",IF(S20=3,"火",IF(S20=4,"水",IF(S20=5,"木",IF(S20=6,"金","土"))))))</f>
        <v>#VALUE!</v>
      </c>
      <c r="T21" s="111" t="e">
        <f t="shared" ref="T21:AT21" si="0">IF(T20=1,"日",IF(T20=2,"月",IF(T20=3,"火",IF(T20=4,"水",IF(T20=5,"木",IF(T20=6,"金","土"))))))</f>
        <v>#VALUE!</v>
      </c>
      <c r="U21" s="111" t="e">
        <f t="shared" si="0"/>
        <v>#VALUE!</v>
      </c>
      <c r="V21" s="111" t="e">
        <f t="shared" si="0"/>
        <v>#VALUE!</v>
      </c>
      <c r="W21" s="111" t="e">
        <f t="shared" si="0"/>
        <v>#VALUE!</v>
      </c>
      <c r="X21" s="111" t="e">
        <f t="shared" si="0"/>
        <v>#VALUE!</v>
      </c>
      <c r="Y21" s="112" t="e">
        <f t="shared" si="0"/>
        <v>#VALUE!</v>
      </c>
      <c r="Z21" s="110" t="e">
        <f>IF(Z20=1,"日",IF(Z20=2,"月",IF(Z20=3,"火",IF(Z20=4,"水",IF(Z20=5,"木",IF(Z20=6,"金","土"))))))</f>
        <v>#VALUE!</v>
      </c>
      <c r="AA21" s="111" t="e">
        <f t="shared" si="0"/>
        <v>#VALUE!</v>
      </c>
      <c r="AB21" s="111" t="e">
        <f t="shared" si="0"/>
        <v>#VALUE!</v>
      </c>
      <c r="AC21" s="111" t="e">
        <f t="shared" si="0"/>
        <v>#VALUE!</v>
      </c>
      <c r="AD21" s="111" t="e">
        <f t="shared" si="0"/>
        <v>#VALUE!</v>
      </c>
      <c r="AE21" s="111" t="e">
        <f t="shared" si="0"/>
        <v>#VALUE!</v>
      </c>
      <c r="AF21" s="112" t="e">
        <f t="shared" si="0"/>
        <v>#VALUE!</v>
      </c>
      <c r="AG21" s="110" t="e">
        <f>IF(AG20=1,"日",IF(AG20=2,"月",IF(AG20=3,"火",IF(AG20=4,"水",IF(AG20=5,"木",IF(AG20=6,"金","土"))))))</f>
        <v>#VALUE!</v>
      </c>
      <c r="AH21" s="111" t="e">
        <f t="shared" si="0"/>
        <v>#VALUE!</v>
      </c>
      <c r="AI21" s="111" t="e">
        <f t="shared" si="0"/>
        <v>#VALUE!</v>
      </c>
      <c r="AJ21" s="111" t="e">
        <f t="shared" si="0"/>
        <v>#VALUE!</v>
      </c>
      <c r="AK21" s="111" t="e">
        <f t="shared" si="0"/>
        <v>#VALUE!</v>
      </c>
      <c r="AL21" s="111" t="e">
        <f t="shared" si="0"/>
        <v>#VALUE!</v>
      </c>
      <c r="AM21" s="112" t="e">
        <f t="shared" si="0"/>
        <v>#VALUE!</v>
      </c>
      <c r="AN21" s="110" t="e">
        <f>IF(AN20=1,"日",IF(AN20=2,"月",IF(AN20=3,"火",IF(AN20=4,"水",IF(AN20=5,"木",IF(AN20=6,"金","土"))))))</f>
        <v>#VALUE!</v>
      </c>
      <c r="AO21" s="111" t="e">
        <f t="shared" si="0"/>
        <v>#VALUE!</v>
      </c>
      <c r="AP21" s="111" t="e">
        <f t="shared" si="0"/>
        <v>#VALUE!</v>
      </c>
      <c r="AQ21" s="111" t="e">
        <f t="shared" si="0"/>
        <v>#VALUE!</v>
      </c>
      <c r="AR21" s="111" t="e">
        <f t="shared" si="0"/>
        <v>#VALUE!</v>
      </c>
      <c r="AS21" s="111" t="e">
        <f t="shared" si="0"/>
        <v>#VALUE!</v>
      </c>
      <c r="AT21" s="112" t="e">
        <f t="shared" si="0"/>
        <v>#VALUE!</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60" zoomScaleNormal="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c r="AA2" s="500"/>
      <c r="AB2" s="101" t="s">
        <v>65</v>
      </c>
      <c r="AC2" s="501" t="str">
        <f>IF(Z2=0,"",YEAR(DATE(2018+Z2,1,1)))</f>
        <v/>
      </c>
      <c r="AD2" s="501"/>
      <c r="AE2" s="102" t="s">
        <v>66</v>
      </c>
      <c r="AF2" s="102" t="s">
        <v>1</v>
      </c>
      <c r="AG2" s="500"/>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t="e">
        <f>DAY(EOMONTH(DATE(AC2,AG2,1),0))</f>
        <v>#VALUE!</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t="e">
        <f>WEEKDAY(DATE($AC$2,$AG$2,1))</f>
        <v>#VALUE!</v>
      </c>
      <c r="T20" s="104" t="e">
        <f>WEEKDAY(DATE($AC$2,$AG$2,2))</f>
        <v>#VALUE!</v>
      </c>
      <c r="U20" s="104" t="e">
        <f>WEEKDAY(DATE($AC$2,$AG$2,3))</f>
        <v>#VALUE!</v>
      </c>
      <c r="V20" s="104" t="e">
        <f>WEEKDAY(DATE($AC$2,$AG$2,4))</f>
        <v>#VALUE!</v>
      </c>
      <c r="W20" s="104" t="e">
        <f>WEEKDAY(DATE($AC$2,$AG$2,5))</f>
        <v>#VALUE!</v>
      </c>
      <c r="X20" s="104" t="e">
        <f>WEEKDAY(DATE($AC$2,$AG$2,6))</f>
        <v>#VALUE!</v>
      </c>
      <c r="Y20" s="105" t="e">
        <f>WEEKDAY(DATE($AC$2,$AG$2,7))</f>
        <v>#VALUE!</v>
      </c>
      <c r="Z20" s="103" t="e">
        <f>WEEKDAY(DATE($AC$2,$AG$2,8))</f>
        <v>#VALUE!</v>
      </c>
      <c r="AA20" s="104" t="e">
        <f>WEEKDAY(DATE($AC$2,$AG$2,9))</f>
        <v>#VALUE!</v>
      </c>
      <c r="AB20" s="104" t="e">
        <f>WEEKDAY(DATE($AC$2,$AG$2,10))</f>
        <v>#VALUE!</v>
      </c>
      <c r="AC20" s="104" t="e">
        <f>WEEKDAY(DATE($AC$2,$AG$2,11))</f>
        <v>#VALUE!</v>
      </c>
      <c r="AD20" s="104" t="e">
        <f>WEEKDAY(DATE($AC$2,$AG$2,12))</f>
        <v>#VALUE!</v>
      </c>
      <c r="AE20" s="104" t="e">
        <f>WEEKDAY(DATE($AC$2,$AG$2,13))</f>
        <v>#VALUE!</v>
      </c>
      <c r="AF20" s="105" t="e">
        <f>WEEKDAY(DATE($AC$2,$AG$2,14))</f>
        <v>#VALUE!</v>
      </c>
      <c r="AG20" s="103" t="e">
        <f>WEEKDAY(DATE($AC$2,$AG$2,15))</f>
        <v>#VALUE!</v>
      </c>
      <c r="AH20" s="104" t="e">
        <f>WEEKDAY(DATE($AC$2,$AG$2,16))</f>
        <v>#VALUE!</v>
      </c>
      <c r="AI20" s="104" t="e">
        <f>WEEKDAY(DATE($AC$2,$AG$2,17))</f>
        <v>#VALUE!</v>
      </c>
      <c r="AJ20" s="104" t="e">
        <f>WEEKDAY(DATE($AC$2,$AG$2,18))</f>
        <v>#VALUE!</v>
      </c>
      <c r="AK20" s="104" t="e">
        <f>WEEKDAY(DATE($AC$2,$AG$2,19))</f>
        <v>#VALUE!</v>
      </c>
      <c r="AL20" s="104" t="e">
        <f>WEEKDAY(DATE($AC$2,$AG$2,20))</f>
        <v>#VALUE!</v>
      </c>
      <c r="AM20" s="105" t="e">
        <f>WEEKDAY(DATE($AC$2,$AG$2,21))</f>
        <v>#VALUE!</v>
      </c>
      <c r="AN20" s="103" t="e">
        <f>WEEKDAY(DATE($AC$2,$AG$2,22))</f>
        <v>#VALUE!</v>
      </c>
      <c r="AO20" s="104" t="e">
        <f>WEEKDAY(DATE($AC$2,$AG$2,23))</f>
        <v>#VALUE!</v>
      </c>
      <c r="AP20" s="104" t="e">
        <f>WEEKDAY(DATE($AC$2,$AG$2,24))</f>
        <v>#VALUE!</v>
      </c>
      <c r="AQ20" s="104" t="e">
        <f>WEEKDAY(DATE($AC$2,$AG$2,25))</f>
        <v>#VALUE!</v>
      </c>
      <c r="AR20" s="104" t="e">
        <f>WEEKDAY(DATE($AC$2,$AG$2,26))</f>
        <v>#VALUE!</v>
      </c>
      <c r="AS20" s="104" t="e">
        <f>WEEKDAY(DATE($AC$2,$AG$2,27))</f>
        <v>#VALUE!</v>
      </c>
      <c r="AT20" s="105" t="e">
        <f>WEEKDAY(DATE($AC$2,$AG$2,28))</f>
        <v>#VALUE!</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e">
        <f>IF(S20=1,"日",IF(S20=2,"月",IF(S20=3,"火",IF(S20=4,"水",IF(S20=5,"木",IF(S20=6,"金","土"))))))</f>
        <v>#VALUE!</v>
      </c>
      <c r="T21" s="111" t="e">
        <f t="shared" ref="T21:AT21" si="0">IF(T20=1,"日",IF(T20=2,"月",IF(T20=3,"火",IF(T20=4,"水",IF(T20=5,"木",IF(T20=6,"金","土"))))))</f>
        <v>#VALUE!</v>
      </c>
      <c r="U21" s="111" t="e">
        <f t="shared" si="0"/>
        <v>#VALUE!</v>
      </c>
      <c r="V21" s="111" t="e">
        <f t="shared" si="0"/>
        <v>#VALUE!</v>
      </c>
      <c r="W21" s="111" t="e">
        <f t="shared" si="0"/>
        <v>#VALUE!</v>
      </c>
      <c r="X21" s="111" t="e">
        <f t="shared" si="0"/>
        <v>#VALUE!</v>
      </c>
      <c r="Y21" s="112" t="e">
        <f t="shared" si="0"/>
        <v>#VALUE!</v>
      </c>
      <c r="Z21" s="110" t="e">
        <f>IF(Z20=1,"日",IF(Z20=2,"月",IF(Z20=3,"火",IF(Z20=4,"水",IF(Z20=5,"木",IF(Z20=6,"金","土"))))))</f>
        <v>#VALUE!</v>
      </c>
      <c r="AA21" s="111" t="e">
        <f t="shared" si="0"/>
        <v>#VALUE!</v>
      </c>
      <c r="AB21" s="111" t="e">
        <f t="shared" si="0"/>
        <v>#VALUE!</v>
      </c>
      <c r="AC21" s="111" t="e">
        <f t="shared" si="0"/>
        <v>#VALUE!</v>
      </c>
      <c r="AD21" s="111" t="e">
        <f t="shared" si="0"/>
        <v>#VALUE!</v>
      </c>
      <c r="AE21" s="111" t="e">
        <f t="shared" si="0"/>
        <v>#VALUE!</v>
      </c>
      <c r="AF21" s="112" t="e">
        <f t="shared" si="0"/>
        <v>#VALUE!</v>
      </c>
      <c r="AG21" s="110" t="e">
        <f>IF(AG20=1,"日",IF(AG20=2,"月",IF(AG20=3,"火",IF(AG20=4,"水",IF(AG20=5,"木",IF(AG20=6,"金","土"))))))</f>
        <v>#VALUE!</v>
      </c>
      <c r="AH21" s="111" t="e">
        <f t="shared" si="0"/>
        <v>#VALUE!</v>
      </c>
      <c r="AI21" s="111" t="e">
        <f t="shared" si="0"/>
        <v>#VALUE!</v>
      </c>
      <c r="AJ21" s="111" t="e">
        <f t="shared" si="0"/>
        <v>#VALUE!</v>
      </c>
      <c r="AK21" s="111" t="e">
        <f t="shared" si="0"/>
        <v>#VALUE!</v>
      </c>
      <c r="AL21" s="111" t="e">
        <f t="shared" si="0"/>
        <v>#VALUE!</v>
      </c>
      <c r="AM21" s="112" t="e">
        <f t="shared" si="0"/>
        <v>#VALUE!</v>
      </c>
      <c r="AN21" s="110" t="e">
        <f>IF(AN20=1,"日",IF(AN20=2,"月",IF(AN20=3,"火",IF(AN20=4,"水",IF(AN20=5,"木",IF(AN20=6,"金","土"))))))</f>
        <v>#VALUE!</v>
      </c>
      <c r="AO21" s="111" t="e">
        <f t="shared" si="0"/>
        <v>#VALUE!</v>
      </c>
      <c r="AP21" s="111" t="e">
        <f t="shared" si="0"/>
        <v>#VALUE!</v>
      </c>
      <c r="AQ21" s="111" t="e">
        <f t="shared" si="0"/>
        <v>#VALUE!</v>
      </c>
      <c r="AR21" s="111" t="e">
        <f t="shared" si="0"/>
        <v>#VALUE!</v>
      </c>
      <c r="AS21" s="111" t="e">
        <f t="shared" si="0"/>
        <v>#VALUE!</v>
      </c>
      <c r="AT21" s="112" t="e">
        <f t="shared" si="0"/>
        <v>#VALUE!</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rowBreaks count="6" manualBreakCount="6">
    <brk id="72" max="57" man="1"/>
    <brk id="123" max="57" man="1"/>
    <brk id="174" max="57" man="1"/>
    <brk id="225" max="57" man="1"/>
    <brk id="276" max="57" man="1"/>
    <brk id="327" max="57" man="1"/>
  </row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60" zoomScaleNormal="60"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3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60" zoomScaleNormal="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7</v>
      </c>
      <c r="AA2" s="500"/>
      <c r="AB2" s="129" t="s">
        <v>65</v>
      </c>
      <c r="AC2" s="533">
        <f>IF(Z2=0,"",YEAR(DATE(2018+Z2,1,1)))</f>
        <v>2025</v>
      </c>
      <c r="AD2" s="533"/>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4">
        <f>DAY(EOMONTH(DATE(AC2,AG2,1),0))</f>
        <v>30</v>
      </c>
      <c r="BC8" s="535"/>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6">
        <f>(AY14-AU14)*24</f>
        <v>7</v>
      </c>
      <c r="BD14" s="537"/>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59" t="s">
        <v>98</v>
      </c>
      <c r="C17" s="562" t="s">
        <v>175</v>
      </c>
      <c r="D17" s="563"/>
      <c r="E17" s="564"/>
      <c r="F17" s="174"/>
      <c r="G17" s="571" t="s">
        <v>176</v>
      </c>
      <c r="H17" s="574" t="s">
        <v>177</v>
      </c>
      <c r="I17" s="563"/>
      <c r="J17" s="563"/>
      <c r="K17" s="564"/>
      <c r="L17" s="574" t="s">
        <v>178</v>
      </c>
      <c r="M17" s="563"/>
      <c r="N17" s="563"/>
      <c r="O17" s="577"/>
      <c r="P17" s="580"/>
      <c r="Q17" s="581"/>
      <c r="R17" s="582"/>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89" t="str">
        <f>IF(BB3="４週","(11) 1～4週目の勤務時間数合計","(11) 1か月の勤務時間数   合計")</f>
        <v>(11) 1～4週目の勤務時間数合計</v>
      </c>
      <c r="AY17" s="590"/>
      <c r="AZ17" s="595" t="s">
        <v>180</v>
      </c>
      <c r="BA17" s="596"/>
      <c r="BB17" s="538" t="s">
        <v>181</v>
      </c>
      <c r="BC17" s="539"/>
      <c r="BD17" s="539"/>
      <c r="BE17" s="539"/>
      <c r="BF17" s="540"/>
    </row>
    <row r="18" spans="2:58" ht="20.25" customHeight="1" x14ac:dyDescent="0.4">
      <c r="B18" s="560"/>
      <c r="C18" s="565"/>
      <c r="D18" s="566"/>
      <c r="E18" s="567"/>
      <c r="F18" s="175"/>
      <c r="G18" s="572"/>
      <c r="H18" s="575"/>
      <c r="I18" s="566"/>
      <c r="J18" s="566"/>
      <c r="K18" s="567"/>
      <c r="L18" s="575"/>
      <c r="M18" s="566"/>
      <c r="N18" s="566"/>
      <c r="O18" s="578"/>
      <c r="P18" s="583"/>
      <c r="Q18" s="584"/>
      <c r="R18" s="585"/>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91"/>
      <c r="AY18" s="592"/>
      <c r="AZ18" s="597"/>
      <c r="BA18" s="598"/>
      <c r="BB18" s="541"/>
      <c r="BC18" s="542"/>
      <c r="BD18" s="542"/>
      <c r="BE18" s="542"/>
      <c r="BF18" s="543"/>
    </row>
    <row r="19" spans="2:58" ht="20.25" customHeight="1" x14ac:dyDescent="0.4">
      <c r="B19" s="560"/>
      <c r="C19" s="565"/>
      <c r="D19" s="566"/>
      <c r="E19" s="567"/>
      <c r="F19" s="175"/>
      <c r="G19" s="572"/>
      <c r="H19" s="575"/>
      <c r="I19" s="566"/>
      <c r="J19" s="566"/>
      <c r="K19" s="567"/>
      <c r="L19" s="575"/>
      <c r="M19" s="566"/>
      <c r="N19" s="566"/>
      <c r="O19" s="578"/>
      <c r="P19" s="583"/>
      <c r="Q19" s="584"/>
      <c r="R19" s="585"/>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1"/>
      <c r="AY19" s="592"/>
      <c r="AZ19" s="597"/>
      <c r="BA19" s="598"/>
      <c r="BB19" s="541"/>
      <c r="BC19" s="542"/>
      <c r="BD19" s="542"/>
      <c r="BE19" s="542"/>
      <c r="BF19" s="543"/>
    </row>
    <row r="20" spans="2:58" ht="20.25" hidden="1" customHeight="1" x14ac:dyDescent="0.4">
      <c r="B20" s="560"/>
      <c r="C20" s="565"/>
      <c r="D20" s="566"/>
      <c r="E20" s="567"/>
      <c r="F20" s="175"/>
      <c r="G20" s="572"/>
      <c r="H20" s="575"/>
      <c r="I20" s="566"/>
      <c r="J20" s="566"/>
      <c r="K20" s="567"/>
      <c r="L20" s="575"/>
      <c r="M20" s="566"/>
      <c r="N20" s="566"/>
      <c r="O20" s="578"/>
      <c r="P20" s="583"/>
      <c r="Q20" s="584"/>
      <c r="R20" s="585"/>
      <c r="S20" s="176">
        <f>WEEKDAY(DATE($AC$2,$AG$2,1))</f>
        <v>3</v>
      </c>
      <c r="T20" s="177">
        <f>WEEKDAY(DATE($AC$2,$AG$2,2))</f>
        <v>4</v>
      </c>
      <c r="U20" s="177">
        <f>WEEKDAY(DATE($AC$2,$AG$2,3))</f>
        <v>5</v>
      </c>
      <c r="V20" s="177">
        <f>WEEKDAY(DATE($AC$2,$AG$2,4))</f>
        <v>6</v>
      </c>
      <c r="W20" s="177">
        <f>WEEKDAY(DATE($AC$2,$AG$2,5))</f>
        <v>7</v>
      </c>
      <c r="X20" s="177">
        <f>WEEKDAY(DATE($AC$2,$AG$2,6))</f>
        <v>1</v>
      </c>
      <c r="Y20" s="178">
        <f>WEEKDAY(DATE($AC$2,$AG$2,7))</f>
        <v>2</v>
      </c>
      <c r="Z20" s="176">
        <f>WEEKDAY(DATE($AC$2,$AG$2,8))</f>
        <v>3</v>
      </c>
      <c r="AA20" s="177">
        <f>WEEKDAY(DATE($AC$2,$AG$2,9))</f>
        <v>4</v>
      </c>
      <c r="AB20" s="177">
        <f>WEEKDAY(DATE($AC$2,$AG$2,10))</f>
        <v>5</v>
      </c>
      <c r="AC20" s="177">
        <f>WEEKDAY(DATE($AC$2,$AG$2,11))</f>
        <v>6</v>
      </c>
      <c r="AD20" s="177">
        <f>WEEKDAY(DATE($AC$2,$AG$2,12))</f>
        <v>7</v>
      </c>
      <c r="AE20" s="177">
        <f>WEEKDAY(DATE($AC$2,$AG$2,13))</f>
        <v>1</v>
      </c>
      <c r="AF20" s="178">
        <f>WEEKDAY(DATE($AC$2,$AG$2,14))</f>
        <v>2</v>
      </c>
      <c r="AG20" s="176">
        <f>WEEKDAY(DATE($AC$2,$AG$2,15))</f>
        <v>3</v>
      </c>
      <c r="AH20" s="177">
        <f>WEEKDAY(DATE($AC$2,$AG$2,16))</f>
        <v>4</v>
      </c>
      <c r="AI20" s="177">
        <f>WEEKDAY(DATE($AC$2,$AG$2,17))</f>
        <v>5</v>
      </c>
      <c r="AJ20" s="177">
        <f>WEEKDAY(DATE($AC$2,$AG$2,18))</f>
        <v>6</v>
      </c>
      <c r="AK20" s="177">
        <f>WEEKDAY(DATE($AC$2,$AG$2,19))</f>
        <v>7</v>
      </c>
      <c r="AL20" s="177">
        <f>WEEKDAY(DATE($AC$2,$AG$2,20))</f>
        <v>1</v>
      </c>
      <c r="AM20" s="178">
        <f>WEEKDAY(DATE($AC$2,$AG$2,21))</f>
        <v>2</v>
      </c>
      <c r="AN20" s="176">
        <f>WEEKDAY(DATE($AC$2,$AG$2,22))</f>
        <v>3</v>
      </c>
      <c r="AO20" s="177">
        <f>WEEKDAY(DATE($AC$2,$AG$2,23))</f>
        <v>4</v>
      </c>
      <c r="AP20" s="177">
        <f>WEEKDAY(DATE($AC$2,$AG$2,24))</f>
        <v>5</v>
      </c>
      <c r="AQ20" s="177">
        <f>WEEKDAY(DATE($AC$2,$AG$2,25))</f>
        <v>6</v>
      </c>
      <c r="AR20" s="177">
        <f>WEEKDAY(DATE($AC$2,$AG$2,26))</f>
        <v>7</v>
      </c>
      <c r="AS20" s="177">
        <f>WEEKDAY(DATE($AC$2,$AG$2,27))</f>
        <v>1</v>
      </c>
      <c r="AT20" s="178">
        <f>WEEKDAY(DATE($AC$2,$AG$2,28))</f>
        <v>2</v>
      </c>
      <c r="AU20" s="176">
        <f>IF(AU19=29,WEEKDAY(DATE($AC$2,$AG$2,29)),0)</f>
        <v>0</v>
      </c>
      <c r="AV20" s="177">
        <f>IF(AV19=30,WEEKDAY(DATE($AC$2,$AG$2,30)),0)</f>
        <v>0</v>
      </c>
      <c r="AW20" s="178">
        <f>IF(AW19=31,WEEKDAY(DATE($AC$2,$AG$2,31)),0)</f>
        <v>0</v>
      </c>
      <c r="AX20" s="591"/>
      <c r="AY20" s="592"/>
      <c r="AZ20" s="597"/>
      <c r="BA20" s="598"/>
      <c r="BB20" s="541"/>
      <c r="BC20" s="542"/>
      <c r="BD20" s="542"/>
      <c r="BE20" s="542"/>
      <c r="BF20" s="543"/>
    </row>
    <row r="21" spans="2:58" ht="22.5" customHeight="1" thickBot="1" x14ac:dyDescent="0.45">
      <c r="B21" s="561"/>
      <c r="C21" s="568"/>
      <c r="D21" s="569"/>
      <c r="E21" s="570"/>
      <c r="F21" s="183"/>
      <c r="G21" s="573"/>
      <c r="H21" s="576"/>
      <c r="I21" s="569"/>
      <c r="J21" s="569"/>
      <c r="K21" s="570"/>
      <c r="L21" s="576"/>
      <c r="M21" s="569"/>
      <c r="N21" s="569"/>
      <c r="O21" s="579"/>
      <c r="P21" s="586"/>
      <c r="Q21" s="587"/>
      <c r="R21" s="588"/>
      <c r="S21" s="184" t="str">
        <f>IF(S20=1,"日",IF(S20=2,"月",IF(S20=3,"火",IF(S20=4,"水",IF(S20=5,"木",IF(S20=6,"金","土"))))))</f>
        <v>火</v>
      </c>
      <c r="T21" s="185" t="str">
        <f t="shared" ref="T21:AT21" si="0">IF(T20=1,"日",IF(T20=2,"月",IF(T20=3,"火",IF(T20=4,"水",IF(T20=5,"木",IF(T20=6,"金","土"))))))</f>
        <v>水</v>
      </c>
      <c r="U21" s="185" t="str">
        <f t="shared" si="0"/>
        <v>木</v>
      </c>
      <c r="V21" s="185" t="str">
        <f t="shared" si="0"/>
        <v>金</v>
      </c>
      <c r="W21" s="185" t="str">
        <f t="shared" si="0"/>
        <v>土</v>
      </c>
      <c r="X21" s="185" t="str">
        <f t="shared" si="0"/>
        <v>日</v>
      </c>
      <c r="Y21" s="186" t="str">
        <f t="shared" si="0"/>
        <v>月</v>
      </c>
      <c r="Z21" s="184" t="str">
        <f>IF(Z20=1,"日",IF(Z20=2,"月",IF(Z20=3,"火",IF(Z20=4,"水",IF(Z20=5,"木",IF(Z20=6,"金","土"))))))</f>
        <v>火</v>
      </c>
      <c r="AA21" s="185" t="str">
        <f t="shared" si="0"/>
        <v>水</v>
      </c>
      <c r="AB21" s="185" t="str">
        <f t="shared" si="0"/>
        <v>木</v>
      </c>
      <c r="AC21" s="185" t="str">
        <f t="shared" si="0"/>
        <v>金</v>
      </c>
      <c r="AD21" s="185" t="str">
        <f t="shared" si="0"/>
        <v>土</v>
      </c>
      <c r="AE21" s="185" t="str">
        <f t="shared" si="0"/>
        <v>日</v>
      </c>
      <c r="AF21" s="186" t="str">
        <f t="shared" si="0"/>
        <v>月</v>
      </c>
      <c r="AG21" s="184" t="str">
        <f>IF(AG20=1,"日",IF(AG20=2,"月",IF(AG20=3,"火",IF(AG20=4,"水",IF(AG20=5,"木",IF(AG20=6,"金","土"))))))</f>
        <v>火</v>
      </c>
      <c r="AH21" s="185" t="str">
        <f t="shared" si="0"/>
        <v>水</v>
      </c>
      <c r="AI21" s="185" t="str">
        <f t="shared" si="0"/>
        <v>木</v>
      </c>
      <c r="AJ21" s="185" t="str">
        <f t="shared" si="0"/>
        <v>金</v>
      </c>
      <c r="AK21" s="185" t="str">
        <f t="shared" si="0"/>
        <v>土</v>
      </c>
      <c r="AL21" s="185" t="str">
        <f t="shared" si="0"/>
        <v>日</v>
      </c>
      <c r="AM21" s="186" t="str">
        <f t="shared" si="0"/>
        <v>月</v>
      </c>
      <c r="AN21" s="184" t="str">
        <f>IF(AN20=1,"日",IF(AN20=2,"月",IF(AN20=3,"火",IF(AN20=4,"水",IF(AN20=5,"木",IF(AN20=6,"金","土"))))))</f>
        <v>火</v>
      </c>
      <c r="AO21" s="185" t="str">
        <f t="shared" si="0"/>
        <v>水</v>
      </c>
      <c r="AP21" s="185" t="str">
        <f t="shared" si="0"/>
        <v>木</v>
      </c>
      <c r="AQ21" s="185" t="str">
        <f t="shared" si="0"/>
        <v>金</v>
      </c>
      <c r="AR21" s="185" t="str">
        <f t="shared" si="0"/>
        <v>土</v>
      </c>
      <c r="AS21" s="185" t="str">
        <f t="shared" si="0"/>
        <v>日</v>
      </c>
      <c r="AT21" s="186" t="str">
        <f t="shared" si="0"/>
        <v>月</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3"/>
      <c r="AY21" s="594"/>
      <c r="AZ21" s="599"/>
      <c r="BA21" s="600"/>
      <c r="BB21" s="544"/>
      <c r="BC21" s="545"/>
      <c r="BD21" s="545"/>
      <c r="BE21" s="545"/>
      <c r="BF21" s="546"/>
    </row>
    <row r="22" spans="2:58" ht="20.25" customHeight="1" x14ac:dyDescent="0.4">
      <c r="B22" s="617">
        <v>1</v>
      </c>
      <c r="C22" s="454" t="s">
        <v>4</v>
      </c>
      <c r="D22" s="455"/>
      <c r="E22" s="456"/>
      <c r="F22" s="93"/>
      <c r="G22" s="457" t="s">
        <v>123</v>
      </c>
      <c r="H22" s="458" t="s">
        <v>106</v>
      </c>
      <c r="I22" s="459"/>
      <c r="J22" s="459"/>
      <c r="K22" s="460"/>
      <c r="L22" s="461" t="s">
        <v>212</v>
      </c>
      <c r="M22" s="462"/>
      <c r="N22" s="462"/>
      <c r="O22" s="463"/>
      <c r="P22" s="607" t="s">
        <v>49</v>
      </c>
      <c r="Q22" s="608"/>
      <c r="R22" s="609"/>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18"/>
      <c r="AY22" s="619"/>
      <c r="AZ22" s="620"/>
      <c r="BA22" s="621"/>
      <c r="BB22" s="409"/>
      <c r="BC22" s="410"/>
      <c r="BD22" s="410"/>
      <c r="BE22" s="410"/>
      <c r="BF22" s="411"/>
    </row>
    <row r="23" spans="2:58" ht="20.25" customHeight="1" x14ac:dyDescent="0.4">
      <c r="B23" s="612"/>
      <c r="C23" s="415"/>
      <c r="D23" s="416"/>
      <c r="E23" s="417"/>
      <c r="F23" s="94"/>
      <c r="G23" s="297"/>
      <c r="H23" s="302"/>
      <c r="I23" s="300"/>
      <c r="J23" s="300"/>
      <c r="K23" s="301"/>
      <c r="L23" s="306"/>
      <c r="M23" s="307"/>
      <c r="N23" s="307"/>
      <c r="O23" s="308"/>
      <c r="P23" s="547" t="s">
        <v>15</v>
      </c>
      <c r="Q23" s="548"/>
      <c r="R23" s="549"/>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0">
        <f>IF($BB$3="４週",SUM(S23:AT23),IF($BB$3="暦月",SUM(S23:AW23),""))</f>
        <v>160</v>
      </c>
      <c r="AY23" s="551"/>
      <c r="AZ23" s="552">
        <f>IF($BB$3="４週",AX23/4,IF($BB$3="暦月",【記載例】通所型サービス!AX23/(【記載例】通所型サービス!$BB$8/7),""))</f>
        <v>40</v>
      </c>
      <c r="BA23" s="553"/>
      <c r="BB23" s="381"/>
      <c r="BC23" s="382"/>
      <c r="BD23" s="382"/>
      <c r="BE23" s="382"/>
      <c r="BF23" s="383"/>
    </row>
    <row r="24" spans="2:58" ht="20.25" customHeight="1" x14ac:dyDescent="0.4">
      <c r="B24" s="612"/>
      <c r="C24" s="418"/>
      <c r="D24" s="419"/>
      <c r="E24" s="420"/>
      <c r="F24" s="95" t="str">
        <f>C22</f>
        <v>管理者</v>
      </c>
      <c r="G24" s="297"/>
      <c r="H24" s="302"/>
      <c r="I24" s="300"/>
      <c r="J24" s="300"/>
      <c r="K24" s="301"/>
      <c r="L24" s="306"/>
      <c r="M24" s="307"/>
      <c r="N24" s="307"/>
      <c r="O24" s="308"/>
      <c r="P24" s="554" t="s">
        <v>50</v>
      </c>
      <c r="Q24" s="555"/>
      <c r="R24" s="556"/>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7">
        <f>IF($BB$3="４週",SUM(S24:AT24),IF($BB$3="暦月",SUM(S24:AW24),""))</f>
        <v>140</v>
      </c>
      <c r="AY24" s="558"/>
      <c r="AZ24" s="610">
        <f>IF($BB$3="４週",AX24/4,IF($BB$3="暦月",【記載例】通所型サービス!AX24/(【記載例】通所型サービス!$BB$8/7),""))</f>
        <v>35</v>
      </c>
      <c r="BA24" s="611"/>
      <c r="BB24" s="384"/>
      <c r="BC24" s="385"/>
      <c r="BD24" s="385"/>
      <c r="BE24" s="385"/>
      <c r="BF24" s="386"/>
    </row>
    <row r="25" spans="2:58" ht="20.25" customHeight="1" x14ac:dyDescent="0.4">
      <c r="B25" s="612">
        <f>B22+1</f>
        <v>2</v>
      </c>
      <c r="C25" s="412" t="s">
        <v>60</v>
      </c>
      <c r="D25" s="413"/>
      <c r="E25" s="414"/>
      <c r="F25" s="121"/>
      <c r="G25" s="296" t="s">
        <v>123</v>
      </c>
      <c r="H25" s="299" t="s">
        <v>125</v>
      </c>
      <c r="I25" s="300"/>
      <c r="J25" s="300"/>
      <c r="K25" s="301"/>
      <c r="L25" s="303" t="s">
        <v>212</v>
      </c>
      <c r="M25" s="304"/>
      <c r="N25" s="304"/>
      <c r="O25" s="305"/>
      <c r="P25" s="622" t="s">
        <v>49</v>
      </c>
      <c r="Q25" s="623"/>
      <c r="R25" s="624"/>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3"/>
      <c r="AY25" s="614"/>
      <c r="AZ25" s="615"/>
      <c r="BA25" s="616"/>
      <c r="BB25" s="378"/>
      <c r="BC25" s="379"/>
      <c r="BD25" s="379"/>
      <c r="BE25" s="379"/>
      <c r="BF25" s="380"/>
    </row>
    <row r="26" spans="2:58" ht="20.25" customHeight="1" x14ac:dyDescent="0.4">
      <c r="B26" s="612"/>
      <c r="C26" s="415"/>
      <c r="D26" s="416"/>
      <c r="E26" s="417"/>
      <c r="F26" s="94"/>
      <c r="G26" s="297"/>
      <c r="H26" s="302"/>
      <c r="I26" s="300"/>
      <c r="J26" s="300"/>
      <c r="K26" s="301"/>
      <c r="L26" s="306"/>
      <c r="M26" s="307"/>
      <c r="N26" s="307"/>
      <c r="O26" s="308"/>
      <c r="P26" s="547" t="s">
        <v>15</v>
      </c>
      <c r="Q26" s="548"/>
      <c r="R26" s="549"/>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0">
        <f>IF($BB$3="４週",SUM(S26:AT26),IF($BB$3="暦月",SUM(S26:AW26),""))</f>
        <v>160</v>
      </c>
      <c r="AY26" s="551"/>
      <c r="AZ26" s="552">
        <f>IF($BB$3="４週",AX26/4,IF($BB$3="暦月",【記載例】通所型サービス!AX26/(【記載例】通所型サービス!$BB$8/7),""))</f>
        <v>40</v>
      </c>
      <c r="BA26" s="553"/>
      <c r="BB26" s="381"/>
      <c r="BC26" s="382"/>
      <c r="BD26" s="382"/>
      <c r="BE26" s="382"/>
      <c r="BF26" s="383"/>
    </row>
    <row r="27" spans="2:58" ht="20.25" customHeight="1" x14ac:dyDescent="0.4">
      <c r="B27" s="612"/>
      <c r="C27" s="418"/>
      <c r="D27" s="419"/>
      <c r="E27" s="420"/>
      <c r="F27" s="94" t="str">
        <f>C25</f>
        <v>生活相談員</v>
      </c>
      <c r="G27" s="298"/>
      <c r="H27" s="302"/>
      <c r="I27" s="300"/>
      <c r="J27" s="300"/>
      <c r="K27" s="301"/>
      <c r="L27" s="309"/>
      <c r="M27" s="310"/>
      <c r="N27" s="310"/>
      <c r="O27" s="311"/>
      <c r="P27" s="554" t="s">
        <v>50</v>
      </c>
      <c r="Q27" s="555"/>
      <c r="R27" s="556"/>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7">
        <f>IF($BB$3="４週",SUM(S27:AT27),IF($BB$3="暦月",SUM(S27:AW27),""))</f>
        <v>140</v>
      </c>
      <c r="AY27" s="558"/>
      <c r="AZ27" s="610">
        <f>IF($BB$3="４週",AX27/4,IF($BB$3="暦月",【記載例】通所型サービス!AX27/(【記載例】通所型サービス!$BB$8/7),""))</f>
        <v>35</v>
      </c>
      <c r="BA27" s="611"/>
      <c r="BB27" s="384"/>
      <c r="BC27" s="385"/>
      <c r="BD27" s="385"/>
      <c r="BE27" s="385"/>
      <c r="BF27" s="386"/>
    </row>
    <row r="28" spans="2:58" ht="20.25" customHeight="1" x14ac:dyDescent="0.4">
      <c r="B28" s="612">
        <f>B25+1</f>
        <v>3</v>
      </c>
      <c r="C28" s="392" t="s">
        <v>60</v>
      </c>
      <c r="D28" s="393"/>
      <c r="E28" s="394"/>
      <c r="F28" s="121"/>
      <c r="G28" s="296" t="s">
        <v>122</v>
      </c>
      <c r="H28" s="299" t="s">
        <v>158</v>
      </c>
      <c r="I28" s="300"/>
      <c r="J28" s="300"/>
      <c r="K28" s="301"/>
      <c r="L28" s="303" t="s">
        <v>212</v>
      </c>
      <c r="M28" s="304"/>
      <c r="N28" s="304"/>
      <c r="O28" s="305"/>
      <c r="P28" s="622" t="s">
        <v>49</v>
      </c>
      <c r="Q28" s="623"/>
      <c r="R28" s="624"/>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3"/>
      <c r="AY28" s="614"/>
      <c r="AZ28" s="615"/>
      <c r="BA28" s="616"/>
      <c r="BB28" s="378" t="s">
        <v>129</v>
      </c>
      <c r="BC28" s="379"/>
      <c r="BD28" s="379"/>
      <c r="BE28" s="379"/>
      <c r="BF28" s="380"/>
    </row>
    <row r="29" spans="2:58" ht="20.25" customHeight="1" x14ac:dyDescent="0.4">
      <c r="B29" s="612"/>
      <c r="C29" s="395"/>
      <c r="D29" s="396"/>
      <c r="E29" s="397"/>
      <c r="F29" s="94"/>
      <c r="G29" s="297"/>
      <c r="H29" s="302"/>
      <c r="I29" s="300"/>
      <c r="J29" s="300"/>
      <c r="K29" s="301"/>
      <c r="L29" s="306"/>
      <c r="M29" s="307"/>
      <c r="N29" s="307"/>
      <c r="O29" s="308"/>
      <c r="P29" s="547" t="s">
        <v>15</v>
      </c>
      <c r="Q29" s="548"/>
      <c r="R29" s="549"/>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0">
        <f>IF($BB$3="４週",SUM(S29:AT29),IF($BB$3="暦月",SUM(S29:AW29),""))</f>
        <v>64</v>
      </c>
      <c r="AY29" s="551"/>
      <c r="AZ29" s="552">
        <f>IF($BB$3="４週",AX29/4,IF($BB$3="暦月",【記載例】通所型サービス!AX29/(【記載例】通所型サービス!$BB$8/7),""))</f>
        <v>16</v>
      </c>
      <c r="BA29" s="553"/>
      <c r="BB29" s="381"/>
      <c r="BC29" s="382"/>
      <c r="BD29" s="382"/>
      <c r="BE29" s="382"/>
      <c r="BF29" s="383"/>
    </row>
    <row r="30" spans="2:58" ht="20.25" customHeight="1" x14ac:dyDescent="0.4">
      <c r="B30" s="612"/>
      <c r="C30" s="398"/>
      <c r="D30" s="399"/>
      <c r="E30" s="400"/>
      <c r="F30" s="94" t="str">
        <f>C28</f>
        <v>生活相談員</v>
      </c>
      <c r="G30" s="298"/>
      <c r="H30" s="302"/>
      <c r="I30" s="300"/>
      <c r="J30" s="300"/>
      <c r="K30" s="301"/>
      <c r="L30" s="309"/>
      <c r="M30" s="310"/>
      <c r="N30" s="310"/>
      <c r="O30" s="311"/>
      <c r="P30" s="554" t="s">
        <v>50</v>
      </c>
      <c r="Q30" s="555"/>
      <c r="R30" s="556"/>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7">
        <f>IF($BB$3="４週",SUM(S30:AT30),IF($BB$3="暦月",SUM(S30:AW30),""))</f>
        <v>56</v>
      </c>
      <c r="AY30" s="558"/>
      <c r="AZ30" s="610">
        <f>IF($BB$3="４週",AX30/4,IF($BB$3="暦月",【記載例】通所型サービス!AX30/(【記載例】通所型サービス!$BB$8/7),""))</f>
        <v>14</v>
      </c>
      <c r="BA30" s="611"/>
      <c r="BB30" s="384"/>
      <c r="BC30" s="385"/>
      <c r="BD30" s="385"/>
      <c r="BE30" s="385"/>
      <c r="BF30" s="386"/>
    </row>
    <row r="31" spans="2:58" ht="20.25" customHeight="1" x14ac:dyDescent="0.4">
      <c r="B31" s="612">
        <f>B28+1</f>
        <v>4</v>
      </c>
      <c r="C31" s="392" t="s">
        <v>5</v>
      </c>
      <c r="D31" s="393"/>
      <c r="E31" s="394"/>
      <c r="F31" s="121"/>
      <c r="G31" s="296" t="s">
        <v>122</v>
      </c>
      <c r="H31" s="299" t="s">
        <v>14</v>
      </c>
      <c r="I31" s="300"/>
      <c r="J31" s="300"/>
      <c r="K31" s="301"/>
      <c r="L31" s="303" t="s">
        <v>212</v>
      </c>
      <c r="M31" s="304"/>
      <c r="N31" s="304"/>
      <c r="O31" s="305"/>
      <c r="P31" s="622" t="s">
        <v>49</v>
      </c>
      <c r="Q31" s="623"/>
      <c r="R31" s="624"/>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3"/>
      <c r="AY31" s="614"/>
      <c r="AZ31" s="615"/>
      <c r="BA31" s="616"/>
      <c r="BB31" s="378" t="s">
        <v>132</v>
      </c>
      <c r="BC31" s="379"/>
      <c r="BD31" s="379"/>
      <c r="BE31" s="379"/>
      <c r="BF31" s="380"/>
    </row>
    <row r="32" spans="2:58" ht="20.25" customHeight="1" x14ac:dyDescent="0.4">
      <c r="B32" s="612"/>
      <c r="C32" s="395"/>
      <c r="D32" s="396"/>
      <c r="E32" s="397"/>
      <c r="F32" s="94"/>
      <c r="G32" s="297"/>
      <c r="H32" s="302"/>
      <c r="I32" s="300"/>
      <c r="J32" s="300"/>
      <c r="K32" s="301"/>
      <c r="L32" s="306"/>
      <c r="M32" s="307"/>
      <c r="N32" s="307"/>
      <c r="O32" s="308"/>
      <c r="P32" s="547" t="s">
        <v>15</v>
      </c>
      <c r="Q32" s="548"/>
      <c r="R32" s="549"/>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0">
        <f>IF($BB$3="４週",SUM(S32:AT32),IF($BB$3="暦月",SUM(S32:AW32),""))</f>
        <v>64</v>
      </c>
      <c r="AY32" s="551"/>
      <c r="AZ32" s="552">
        <f>IF($BB$3="４週",AX32/4,IF($BB$3="暦月",【記載例】通所型サービス!AX32/(【記載例】通所型サービス!$BB$8/7),""))</f>
        <v>16</v>
      </c>
      <c r="BA32" s="553"/>
      <c r="BB32" s="381"/>
      <c r="BC32" s="382"/>
      <c r="BD32" s="382"/>
      <c r="BE32" s="382"/>
      <c r="BF32" s="383"/>
    </row>
    <row r="33" spans="2:58" ht="20.25" customHeight="1" x14ac:dyDescent="0.4">
      <c r="B33" s="612"/>
      <c r="C33" s="398"/>
      <c r="D33" s="399"/>
      <c r="E33" s="400"/>
      <c r="F33" s="94" t="str">
        <f>C31</f>
        <v>看護職員</v>
      </c>
      <c r="G33" s="298"/>
      <c r="H33" s="302"/>
      <c r="I33" s="300"/>
      <c r="J33" s="300"/>
      <c r="K33" s="301"/>
      <c r="L33" s="309"/>
      <c r="M33" s="310"/>
      <c r="N33" s="310"/>
      <c r="O33" s="311"/>
      <c r="P33" s="554" t="s">
        <v>50</v>
      </c>
      <c r="Q33" s="555"/>
      <c r="R33" s="556"/>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7">
        <f>IF($BB$3="４週",SUM(S33:AT33),IF($BB$3="暦月",SUM(S33:AW33),""))</f>
        <v>64</v>
      </c>
      <c r="AY33" s="558"/>
      <c r="AZ33" s="610">
        <f>IF($BB$3="４週",AX33/4,IF($BB$3="暦月",【記載例】通所型サービス!AX33/(【記載例】通所型サービス!$BB$8/7),""))</f>
        <v>16</v>
      </c>
      <c r="BA33" s="611"/>
      <c r="BB33" s="384"/>
      <c r="BC33" s="385"/>
      <c r="BD33" s="385"/>
      <c r="BE33" s="385"/>
      <c r="BF33" s="386"/>
    </row>
    <row r="34" spans="2:58" ht="20.25" customHeight="1" x14ac:dyDescent="0.4">
      <c r="B34" s="612">
        <f>B31+1</f>
        <v>5</v>
      </c>
      <c r="C34" s="392" t="s">
        <v>5</v>
      </c>
      <c r="D34" s="393"/>
      <c r="E34" s="394"/>
      <c r="F34" s="121"/>
      <c r="G34" s="296" t="s">
        <v>204</v>
      </c>
      <c r="H34" s="299" t="s">
        <v>6</v>
      </c>
      <c r="I34" s="300"/>
      <c r="J34" s="300"/>
      <c r="K34" s="301"/>
      <c r="L34" s="303" t="s">
        <v>212</v>
      </c>
      <c r="M34" s="304"/>
      <c r="N34" s="304"/>
      <c r="O34" s="305"/>
      <c r="P34" s="622" t="s">
        <v>49</v>
      </c>
      <c r="Q34" s="623"/>
      <c r="R34" s="624"/>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3"/>
      <c r="AY34" s="614"/>
      <c r="AZ34" s="615"/>
      <c r="BA34" s="616"/>
      <c r="BB34" s="378" t="s">
        <v>127</v>
      </c>
      <c r="BC34" s="379"/>
      <c r="BD34" s="379"/>
      <c r="BE34" s="379"/>
      <c r="BF34" s="380"/>
    </row>
    <row r="35" spans="2:58" ht="20.25" customHeight="1" x14ac:dyDescent="0.4">
      <c r="B35" s="612"/>
      <c r="C35" s="395"/>
      <c r="D35" s="396"/>
      <c r="E35" s="397"/>
      <c r="F35" s="94"/>
      <c r="G35" s="297"/>
      <c r="H35" s="302"/>
      <c r="I35" s="300"/>
      <c r="J35" s="300"/>
      <c r="K35" s="301"/>
      <c r="L35" s="306"/>
      <c r="M35" s="307"/>
      <c r="N35" s="307"/>
      <c r="O35" s="308"/>
      <c r="P35" s="547" t="s">
        <v>15</v>
      </c>
      <c r="Q35" s="548"/>
      <c r="R35" s="549"/>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0">
        <f>IF($BB$3="４週",SUM(S35:AT35),IF($BB$3="暦月",SUM(S35:AW35),""))</f>
        <v>48</v>
      </c>
      <c r="AY35" s="551"/>
      <c r="AZ35" s="552">
        <f>IF($BB$3="４週",AX35/4,IF($BB$3="暦月",【記載例】通所型サービス!AX35/(【記載例】通所型サービス!$BB$8/7),""))</f>
        <v>12</v>
      </c>
      <c r="BA35" s="553"/>
      <c r="BB35" s="381"/>
      <c r="BC35" s="382"/>
      <c r="BD35" s="382"/>
      <c r="BE35" s="382"/>
      <c r="BF35" s="383"/>
    </row>
    <row r="36" spans="2:58" ht="20.25" customHeight="1" x14ac:dyDescent="0.4">
      <c r="B36" s="612"/>
      <c r="C36" s="398"/>
      <c r="D36" s="399"/>
      <c r="E36" s="400"/>
      <c r="F36" s="94" t="str">
        <f>C34</f>
        <v>看護職員</v>
      </c>
      <c r="G36" s="298"/>
      <c r="H36" s="302"/>
      <c r="I36" s="300"/>
      <c r="J36" s="300"/>
      <c r="K36" s="301"/>
      <c r="L36" s="309"/>
      <c r="M36" s="310"/>
      <c r="N36" s="310"/>
      <c r="O36" s="311"/>
      <c r="P36" s="554" t="s">
        <v>50</v>
      </c>
      <c r="Q36" s="555"/>
      <c r="R36" s="556"/>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7">
        <f>IF($BB$3="４週",SUM(S36:AT36),IF($BB$3="暦月",SUM(S36:AW36),""))</f>
        <v>48</v>
      </c>
      <c r="AY36" s="558"/>
      <c r="AZ36" s="610">
        <f>IF($BB$3="４週",AX36/4,IF($BB$3="暦月",【記載例】通所型サービス!AX36/(【記載例】通所型サービス!$BB$8/7),""))</f>
        <v>12</v>
      </c>
      <c r="BA36" s="611"/>
      <c r="BB36" s="384"/>
      <c r="BC36" s="385"/>
      <c r="BD36" s="385"/>
      <c r="BE36" s="385"/>
      <c r="BF36" s="386"/>
    </row>
    <row r="37" spans="2:58" ht="20.25" customHeight="1" x14ac:dyDescent="0.4">
      <c r="B37" s="612">
        <f>B34+1</f>
        <v>6</v>
      </c>
      <c r="C37" s="392" t="s">
        <v>61</v>
      </c>
      <c r="D37" s="393"/>
      <c r="E37" s="394"/>
      <c r="F37" s="121"/>
      <c r="G37" s="296" t="s">
        <v>122</v>
      </c>
      <c r="H37" s="299" t="s">
        <v>106</v>
      </c>
      <c r="I37" s="300"/>
      <c r="J37" s="300"/>
      <c r="K37" s="301"/>
      <c r="L37" s="303" t="s">
        <v>212</v>
      </c>
      <c r="M37" s="304"/>
      <c r="N37" s="304"/>
      <c r="O37" s="305"/>
      <c r="P37" s="622" t="s">
        <v>49</v>
      </c>
      <c r="Q37" s="623"/>
      <c r="R37" s="624"/>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3"/>
      <c r="AY37" s="614"/>
      <c r="AZ37" s="615"/>
      <c r="BA37" s="616"/>
      <c r="BB37" s="378" t="s">
        <v>130</v>
      </c>
      <c r="BC37" s="379"/>
      <c r="BD37" s="379"/>
      <c r="BE37" s="379"/>
      <c r="BF37" s="380"/>
    </row>
    <row r="38" spans="2:58" ht="20.25" customHeight="1" x14ac:dyDescent="0.4">
      <c r="B38" s="612"/>
      <c r="C38" s="395"/>
      <c r="D38" s="396"/>
      <c r="E38" s="397"/>
      <c r="F38" s="94"/>
      <c r="G38" s="297"/>
      <c r="H38" s="302"/>
      <c r="I38" s="300"/>
      <c r="J38" s="300"/>
      <c r="K38" s="301"/>
      <c r="L38" s="306"/>
      <c r="M38" s="307"/>
      <c r="N38" s="307"/>
      <c r="O38" s="308"/>
      <c r="P38" s="547" t="s">
        <v>15</v>
      </c>
      <c r="Q38" s="548"/>
      <c r="R38" s="549"/>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0">
        <f>IF($BB$3="４週",SUM(S38:AT38),IF($BB$3="暦月",SUM(S38:AW38),""))</f>
        <v>96</v>
      </c>
      <c r="AY38" s="551"/>
      <c r="AZ38" s="552">
        <f>IF($BB$3="４週",AX38/4,IF($BB$3="暦月",【記載例】通所型サービス!AX38/(【記載例】通所型サービス!$BB$8/7),""))</f>
        <v>24</v>
      </c>
      <c r="BA38" s="553"/>
      <c r="BB38" s="381"/>
      <c r="BC38" s="382"/>
      <c r="BD38" s="382"/>
      <c r="BE38" s="382"/>
      <c r="BF38" s="383"/>
    </row>
    <row r="39" spans="2:58" ht="20.25" customHeight="1" x14ac:dyDescent="0.4">
      <c r="B39" s="612"/>
      <c r="C39" s="398"/>
      <c r="D39" s="399"/>
      <c r="E39" s="400"/>
      <c r="F39" s="94" t="str">
        <f>C37</f>
        <v>介護職員</v>
      </c>
      <c r="G39" s="298"/>
      <c r="H39" s="302"/>
      <c r="I39" s="300"/>
      <c r="J39" s="300"/>
      <c r="K39" s="301"/>
      <c r="L39" s="309"/>
      <c r="M39" s="310"/>
      <c r="N39" s="310"/>
      <c r="O39" s="311"/>
      <c r="P39" s="554" t="s">
        <v>50</v>
      </c>
      <c r="Q39" s="555"/>
      <c r="R39" s="556"/>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7">
        <f>IF($BB$3="４週",SUM(S39:AT39),IF($BB$3="暦月",SUM(S39:AW39),""))</f>
        <v>84</v>
      </c>
      <c r="AY39" s="558"/>
      <c r="AZ39" s="610">
        <f>IF($BB$3="４週",AX39/4,IF($BB$3="暦月",【記載例】通所型サービス!AX39/(【記載例】通所型サービス!$BB$8/7),""))</f>
        <v>21</v>
      </c>
      <c r="BA39" s="611"/>
      <c r="BB39" s="384"/>
      <c r="BC39" s="385"/>
      <c r="BD39" s="385"/>
      <c r="BE39" s="385"/>
      <c r="BF39" s="386"/>
    </row>
    <row r="40" spans="2:58" ht="20.25" customHeight="1" x14ac:dyDescent="0.4">
      <c r="B40" s="612">
        <f>B37+1</f>
        <v>7</v>
      </c>
      <c r="C40" s="392" t="s">
        <v>61</v>
      </c>
      <c r="D40" s="393"/>
      <c r="E40" s="394"/>
      <c r="F40" s="121"/>
      <c r="G40" s="296" t="s">
        <v>122</v>
      </c>
      <c r="H40" s="299" t="s">
        <v>106</v>
      </c>
      <c r="I40" s="300"/>
      <c r="J40" s="300"/>
      <c r="K40" s="301"/>
      <c r="L40" s="303" t="s">
        <v>212</v>
      </c>
      <c r="M40" s="304"/>
      <c r="N40" s="304"/>
      <c r="O40" s="305"/>
      <c r="P40" s="622" t="s">
        <v>49</v>
      </c>
      <c r="Q40" s="623"/>
      <c r="R40" s="624"/>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3"/>
      <c r="AY40" s="614"/>
      <c r="AZ40" s="615"/>
      <c r="BA40" s="616"/>
      <c r="BB40" s="378" t="s">
        <v>131</v>
      </c>
      <c r="BC40" s="379"/>
      <c r="BD40" s="379"/>
      <c r="BE40" s="379"/>
      <c r="BF40" s="380"/>
    </row>
    <row r="41" spans="2:58" ht="20.25" customHeight="1" x14ac:dyDescent="0.4">
      <c r="B41" s="612"/>
      <c r="C41" s="395"/>
      <c r="D41" s="396"/>
      <c r="E41" s="397"/>
      <c r="F41" s="94"/>
      <c r="G41" s="297"/>
      <c r="H41" s="302"/>
      <c r="I41" s="300"/>
      <c r="J41" s="300"/>
      <c r="K41" s="301"/>
      <c r="L41" s="306"/>
      <c r="M41" s="307"/>
      <c r="N41" s="307"/>
      <c r="O41" s="308"/>
      <c r="P41" s="547" t="s">
        <v>15</v>
      </c>
      <c r="Q41" s="548"/>
      <c r="R41" s="549"/>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0">
        <f>IF($BB$3="４週",SUM(S41:AT41),IF($BB$3="暦月",SUM(S41:AW41),""))</f>
        <v>32</v>
      </c>
      <c r="AY41" s="551"/>
      <c r="AZ41" s="552">
        <f>IF($BB$3="４週",AX41/4,IF($BB$3="暦月",【記載例】通所型サービス!AX41/(【記載例】通所型サービス!$BB$8/7),""))</f>
        <v>8</v>
      </c>
      <c r="BA41" s="553"/>
      <c r="BB41" s="381"/>
      <c r="BC41" s="382"/>
      <c r="BD41" s="382"/>
      <c r="BE41" s="382"/>
      <c r="BF41" s="383"/>
    </row>
    <row r="42" spans="2:58" ht="20.25" customHeight="1" x14ac:dyDescent="0.4">
      <c r="B42" s="612"/>
      <c r="C42" s="398"/>
      <c r="D42" s="399"/>
      <c r="E42" s="400"/>
      <c r="F42" s="94" t="str">
        <f>C40</f>
        <v>介護職員</v>
      </c>
      <c r="G42" s="298"/>
      <c r="H42" s="302"/>
      <c r="I42" s="300"/>
      <c r="J42" s="300"/>
      <c r="K42" s="301"/>
      <c r="L42" s="309"/>
      <c r="M42" s="310"/>
      <c r="N42" s="310"/>
      <c r="O42" s="311"/>
      <c r="P42" s="554" t="s">
        <v>50</v>
      </c>
      <c r="Q42" s="555"/>
      <c r="R42" s="556"/>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7">
        <f>IF($BB$3="４週",SUM(S42:AT42),IF($BB$3="暦月",SUM(S42:AW42),""))</f>
        <v>28</v>
      </c>
      <c r="AY42" s="558"/>
      <c r="AZ42" s="610">
        <f>IF($BB$3="４週",AX42/4,IF($BB$3="暦月",【記載例】通所型サービス!AX42/(【記載例】通所型サービス!$BB$8/7),""))</f>
        <v>7</v>
      </c>
      <c r="BA42" s="611"/>
      <c r="BB42" s="384"/>
      <c r="BC42" s="385"/>
      <c r="BD42" s="385"/>
      <c r="BE42" s="385"/>
      <c r="BF42" s="386"/>
    </row>
    <row r="43" spans="2:58" ht="20.25" customHeight="1" x14ac:dyDescent="0.4">
      <c r="B43" s="612">
        <f>B40+1</f>
        <v>8</v>
      </c>
      <c r="C43" s="392" t="s">
        <v>61</v>
      </c>
      <c r="D43" s="393"/>
      <c r="E43" s="394"/>
      <c r="F43" s="121"/>
      <c r="G43" s="296" t="s">
        <v>123</v>
      </c>
      <c r="H43" s="299" t="s">
        <v>32</v>
      </c>
      <c r="I43" s="300"/>
      <c r="J43" s="300"/>
      <c r="K43" s="301"/>
      <c r="L43" s="303" t="s">
        <v>212</v>
      </c>
      <c r="M43" s="304"/>
      <c r="N43" s="304"/>
      <c r="O43" s="305"/>
      <c r="P43" s="622" t="s">
        <v>49</v>
      </c>
      <c r="Q43" s="623"/>
      <c r="R43" s="624"/>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3"/>
      <c r="AY43" s="614"/>
      <c r="AZ43" s="615"/>
      <c r="BA43" s="616"/>
      <c r="BB43" s="378"/>
      <c r="BC43" s="379"/>
      <c r="BD43" s="379"/>
      <c r="BE43" s="379"/>
      <c r="BF43" s="380"/>
    </row>
    <row r="44" spans="2:58" ht="20.25" customHeight="1" x14ac:dyDescent="0.4">
      <c r="B44" s="612"/>
      <c r="C44" s="395"/>
      <c r="D44" s="396"/>
      <c r="E44" s="397"/>
      <c r="F44" s="94"/>
      <c r="G44" s="297"/>
      <c r="H44" s="302"/>
      <c r="I44" s="300"/>
      <c r="J44" s="300"/>
      <c r="K44" s="301"/>
      <c r="L44" s="306"/>
      <c r="M44" s="307"/>
      <c r="N44" s="307"/>
      <c r="O44" s="308"/>
      <c r="P44" s="547" t="s">
        <v>15</v>
      </c>
      <c r="Q44" s="548"/>
      <c r="R44" s="549"/>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0">
        <f>IF($BB$3="４週",SUM(S44:AT44),IF($BB$3="暦月",SUM(S44:AW44),""))</f>
        <v>160</v>
      </c>
      <c r="AY44" s="551"/>
      <c r="AZ44" s="552">
        <f>IF($BB$3="４週",AX44/4,IF($BB$3="暦月",【記載例】通所型サービス!AX44/(【記載例】通所型サービス!$BB$8/7),""))</f>
        <v>40</v>
      </c>
      <c r="BA44" s="553"/>
      <c r="BB44" s="381"/>
      <c r="BC44" s="382"/>
      <c r="BD44" s="382"/>
      <c r="BE44" s="382"/>
      <c r="BF44" s="383"/>
    </row>
    <row r="45" spans="2:58" ht="20.25" customHeight="1" x14ac:dyDescent="0.4">
      <c r="B45" s="612"/>
      <c r="C45" s="398"/>
      <c r="D45" s="399"/>
      <c r="E45" s="400"/>
      <c r="F45" s="94" t="str">
        <f>C43</f>
        <v>介護職員</v>
      </c>
      <c r="G45" s="298"/>
      <c r="H45" s="302"/>
      <c r="I45" s="300"/>
      <c r="J45" s="300"/>
      <c r="K45" s="301"/>
      <c r="L45" s="309"/>
      <c r="M45" s="310"/>
      <c r="N45" s="310"/>
      <c r="O45" s="311"/>
      <c r="P45" s="554" t="s">
        <v>50</v>
      </c>
      <c r="Q45" s="555"/>
      <c r="R45" s="556"/>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7">
        <f>IF($BB$3="４週",SUM(S45:AT45),IF($BB$3="暦月",SUM(S45:AW45),""))</f>
        <v>140</v>
      </c>
      <c r="AY45" s="558"/>
      <c r="AZ45" s="610">
        <f>IF($BB$3="４週",AX45/4,IF($BB$3="暦月",【記載例】通所型サービス!AX45/(【記載例】通所型サービス!$BB$8/7),""))</f>
        <v>35</v>
      </c>
      <c r="BA45" s="611"/>
      <c r="BB45" s="384"/>
      <c r="BC45" s="385"/>
      <c r="BD45" s="385"/>
      <c r="BE45" s="385"/>
      <c r="BF45" s="386"/>
    </row>
    <row r="46" spans="2:58" ht="20.25" customHeight="1" x14ac:dyDescent="0.4">
      <c r="B46" s="612">
        <f>B43+1</f>
        <v>9</v>
      </c>
      <c r="C46" s="392" t="s">
        <v>61</v>
      </c>
      <c r="D46" s="393"/>
      <c r="E46" s="394"/>
      <c r="F46" s="121"/>
      <c r="G46" s="296" t="s">
        <v>123</v>
      </c>
      <c r="H46" s="299" t="s">
        <v>106</v>
      </c>
      <c r="I46" s="300"/>
      <c r="J46" s="300"/>
      <c r="K46" s="301"/>
      <c r="L46" s="303" t="s">
        <v>212</v>
      </c>
      <c r="M46" s="304"/>
      <c r="N46" s="304"/>
      <c r="O46" s="305"/>
      <c r="P46" s="622" t="s">
        <v>49</v>
      </c>
      <c r="Q46" s="623"/>
      <c r="R46" s="624"/>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3"/>
      <c r="AY46" s="614"/>
      <c r="AZ46" s="615"/>
      <c r="BA46" s="616"/>
      <c r="BB46" s="378"/>
      <c r="BC46" s="379"/>
      <c r="BD46" s="379"/>
      <c r="BE46" s="379"/>
      <c r="BF46" s="380"/>
    </row>
    <row r="47" spans="2:58" ht="20.25" customHeight="1" x14ac:dyDescent="0.4">
      <c r="B47" s="612"/>
      <c r="C47" s="395"/>
      <c r="D47" s="396"/>
      <c r="E47" s="397"/>
      <c r="F47" s="94"/>
      <c r="G47" s="297"/>
      <c r="H47" s="302"/>
      <c r="I47" s="300"/>
      <c r="J47" s="300"/>
      <c r="K47" s="301"/>
      <c r="L47" s="306"/>
      <c r="M47" s="307"/>
      <c r="N47" s="307"/>
      <c r="O47" s="308"/>
      <c r="P47" s="547" t="s">
        <v>15</v>
      </c>
      <c r="Q47" s="548"/>
      <c r="R47" s="549"/>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0">
        <f>IF($BB$3="４週",SUM(S47:AT47),IF($BB$3="暦月",SUM(S47:AW47),""))</f>
        <v>160</v>
      </c>
      <c r="AY47" s="551"/>
      <c r="AZ47" s="552">
        <f>IF($BB$3="４週",AX47/4,IF($BB$3="暦月",【記載例】通所型サービス!AX47/(【記載例】通所型サービス!$BB$8/7),""))</f>
        <v>40</v>
      </c>
      <c r="BA47" s="553"/>
      <c r="BB47" s="381"/>
      <c r="BC47" s="382"/>
      <c r="BD47" s="382"/>
      <c r="BE47" s="382"/>
      <c r="BF47" s="383"/>
    </row>
    <row r="48" spans="2:58" ht="20.25" customHeight="1" x14ac:dyDescent="0.4">
      <c r="B48" s="612"/>
      <c r="C48" s="398"/>
      <c r="D48" s="399"/>
      <c r="E48" s="400"/>
      <c r="F48" s="94" t="str">
        <f>C46</f>
        <v>介護職員</v>
      </c>
      <c r="G48" s="298"/>
      <c r="H48" s="302"/>
      <c r="I48" s="300"/>
      <c r="J48" s="300"/>
      <c r="K48" s="301"/>
      <c r="L48" s="309"/>
      <c r="M48" s="310"/>
      <c r="N48" s="310"/>
      <c r="O48" s="311"/>
      <c r="P48" s="554" t="s">
        <v>50</v>
      </c>
      <c r="Q48" s="555"/>
      <c r="R48" s="556"/>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7">
        <f>IF($BB$3="４週",SUM(S48:AT48),IF($BB$3="暦月",SUM(S48:AW48),""))</f>
        <v>140</v>
      </c>
      <c r="AY48" s="558"/>
      <c r="AZ48" s="610">
        <f>IF($BB$3="４週",AX48/4,IF($BB$3="暦月",【記載例】通所型サービス!AX48/(【記載例】通所型サービス!$BB$8/7),""))</f>
        <v>35</v>
      </c>
      <c r="BA48" s="611"/>
      <c r="BB48" s="384"/>
      <c r="BC48" s="385"/>
      <c r="BD48" s="385"/>
      <c r="BE48" s="385"/>
      <c r="BF48" s="386"/>
    </row>
    <row r="49" spans="2:58" ht="20.25" customHeight="1" x14ac:dyDescent="0.4">
      <c r="B49" s="612">
        <f>B46+1</f>
        <v>10</v>
      </c>
      <c r="C49" s="392" t="s">
        <v>62</v>
      </c>
      <c r="D49" s="393"/>
      <c r="E49" s="394"/>
      <c r="F49" s="121"/>
      <c r="G49" s="296" t="s">
        <v>122</v>
      </c>
      <c r="H49" s="299" t="s">
        <v>14</v>
      </c>
      <c r="I49" s="300"/>
      <c r="J49" s="300"/>
      <c r="K49" s="301"/>
      <c r="L49" s="303" t="s">
        <v>212</v>
      </c>
      <c r="M49" s="304"/>
      <c r="N49" s="304"/>
      <c r="O49" s="305"/>
      <c r="P49" s="622" t="s">
        <v>49</v>
      </c>
      <c r="Q49" s="623"/>
      <c r="R49" s="624"/>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3"/>
      <c r="AY49" s="614"/>
      <c r="AZ49" s="615"/>
      <c r="BA49" s="616"/>
      <c r="BB49" s="378" t="s">
        <v>133</v>
      </c>
      <c r="BC49" s="379"/>
      <c r="BD49" s="379"/>
      <c r="BE49" s="379"/>
      <c r="BF49" s="380"/>
    </row>
    <row r="50" spans="2:58" ht="20.25" customHeight="1" x14ac:dyDescent="0.4">
      <c r="B50" s="612"/>
      <c r="C50" s="395"/>
      <c r="D50" s="396"/>
      <c r="E50" s="397"/>
      <c r="F50" s="94"/>
      <c r="G50" s="297"/>
      <c r="H50" s="302"/>
      <c r="I50" s="300"/>
      <c r="J50" s="300"/>
      <c r="K50" s="301"/>
      <c r="L50" s="306"/>
      <c r="M50" s="307"/>
      <c r="N50" s="307"/>
      <c r="O50" s="308"/>
      <c r="P50" s="547" t="s">
        <v>15</v>
      </c>
      <c r="Q50" s="548"/>
      <c r="R50" s="549"/>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0">
        <f>IF($BB$3="４週",SUM(S50:AT50),IF($BB$3="暦月",SUM(S50:AW50),""))</f>
        <v>64</v>
      </c>
      <c r="AY50" s="551"/>
      <c r="AZ50" s="552">
        <f>IF($BB$3="４週",AX50/4,IF($BB$3="暦月",【記載例】通所型サービス!AX50/(【記載例】通所型サービス!$BB$8/7),""))</f>
        <v>16</v>
      </c>
      <c r="BA50" s="553"/>
      <c r="BB50" s="381"/>
      <c r="BC50" s="382"/>
      <c r="BD50" s="382"/>
      <c r="BE50" s="382"/>
      <c r="BF50" s="383"/>
    </row>
    <row r="51" spans="2:58" ht="20.25" customHeight="1" x14ac:dyDescent="0.4">
      <c r="B51" s="612"/>
      <c r="C51" s="398"/>
      <c r="D51" s="399"/>
      <c r="E51" s="400"/>
      <c r="F51" s="94" t="str">
        <f>C49</f>
        <v>機能訓練指導員</v>
      </c>
      <c r="G51" s="298"/>
      <c r="H51" s="302"/>
      <c r="I51" s="300"/>
      <c r="J51" s="300"/>
      <c r="K51" s="301"/>
      <c r="L51" s="309"/>
      <c r="M51" s="310"/>
      <c r="N51" s="310"/>
      <c r="O51" s="311"/>
      <c r="P51" s="554" t="s">
        <v>50</v>
      </c>
      <c r="Q51" s="555"/>
      <c r="R51" s="556"/>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7">
        <f>IF($BB$3="４週",SUM(S51:AT51),IF($BB$3="暦月",SUM(S51:AW51),""))</f>
        <v>48</v>
      </c>
      <c r="AY51" s="558"/>
      <c r="AZ51" s="610">
        <f>IF($BB$3="４週",AX51/4,IF($BB$3="暦月",【記載例】通所型サービス!AX51/(【記載例】通所型サービス!$BB$8/7),""))</f>
        <v>12</v>
      </c>
      <c r="BA51" s="611"/>
      <c r="BB51" s="384"/>
      <c r="BC51" s="385"/>
      <c r="BD51" s="385"/>
      <c r="BE51" s="385"/>
      <c r="BF51" s="386"/>
    </row>
    <row r="52" spans="2:58" ht="20.25" customHeight="1" x14ac:dyDescent="0.4">
      <c r="B52" s="612">
        <f>B49+1</f>
        <v>11</v>
      </c>
      <c r="C52" s="392" t="s">
        <v>62</v>
      </c>
      <c r="D52" s="393"/>
      <c r="E52" s="394"/>
      <c r="F52" s="121"/>
      <c r="G52" s="296" t="s">
        <v>204</v>
      </c>
      <c r="H52" s="299" t="s">
        <v>14</v>
      </c>
      <c r="I52" s="300"/>
      <c r="J52" s="300"/>
      <c r="K52" s="301"/>
      <c r="L52" s="303" t="s">
        <v>212</v>
      </c>
      <c r="M52" s="304"/>
      <c r="N52" s="304"/>
      <c r="O52" s="305"/>
      <c r="P52" s="622" t="s">
        <v>49</v>
      </c>
      <c r="Q52" s="623"/>
      <c r="R52" s="624"/>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3"/>
      <c r="AY52" s="614"/>
      <c r="AZ52" s="615"/>
      <c r="BA52" s="616"/>
      <c r="BB52" s="378" t="s">
        <v>128</v>
      </c>
      <c r="BC52" s="379"/>
      <c r="BD52" s="379"/>
      <c r="BE52" s="379"/>
      <c r="BF52" s="380"/>
    </row>
    <row r="53" spans="2:58" ht="20.25" customHeight="1" x14ac:dyDescent="0.4">
      <c r="B53" s="612"/>
      <c r="C53" s="395"/>
      <c r="D53" s="396"/>
      <c r="E53" s="397"/>
      <c r="F53" s="94"/>
      <c r="G53" s="297"/>
      <c r="H53" s="302"/>
      <c r="I53" s="300"/>
      <c r="J53" s="300"/>
      <c r="K53" s="301"/>
      <c r="L53" s="306"/>
      <c r="M53" s="307"/>
      <c r="N53" s="307"/>
      <c r="O53" s="308"/>
      <c r="P53" s="547" t="s">
        <v>15</v>
      </c>
      <c r="Q53" s="548"/>
      <c r="R53" s="549"/>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0">
        <f>IF($BB$3="４週",SUM(S53:AT53),IF($BB$3="暦月",SUM(S53:AW53),""))</f>
        <v>48</v>
      </c>
      <c r="AY53" s="551"/>
      <c r="AZ53" s="552">
        <f>IF($BB$3="４週",AX53/4,IF($BB$3="暦月",【記載例】通所型サービス!AX53/(【記載例】通所型サービス!$BB$8/7),""))</f>
        <v>12</v>
      </c>
      <c r="BA53" s="553"/>
      <c r="BB53" s="381"/>
      <c r="BC53" s="382"/>
      <c r="BD53" s="382"/>
      <c r="BE53" s="382"/>
      <c r="BF53" s="383"/>
    </row>
    <row r="54" spans="2:58" ht="20.25" customHeight="1" x14ac:dyDescent="0.4">
      <c r="B54" s="612"/>
      <c r="C54" s="398"/>
      <c r="D54" s="399"/>
      <c r="E54" s="400"/>
      <c r="F54" s="94" t="str">
        <f>C52</f>
        <v>機能訓練指導員</v>
      </c>
      <c r="G54" s="298"/>
      <c r="H54" s="302"/>
      <c r="I54" s="300"/>
      <c r="J54" s="300"/>
      <c r="K54" s="301"/>
      <c r="L54" s="309"/>
      <c r="M54" s="310"/>
      <c r="N54" s="310"/>
      <c r="O54" s="311"/>
      <c r="P54" s="554" t="s">
        <v>50</v>
      </c>
      <c r="Q54" s="555"/>
      <c r="R54" s="556"/>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7">
        <f>IF($BB$3="４週",SUM(S54:AT54),IF($BB$3="暦月",SUM(S54:AW54),""))</f>
        <v>36</v>
      </c>
      <c r="AY54" s="558"/>
      <c r="AZ54" s="610">
        <f>IF($BB$3="４週",AX54/4,IF($BB$3="暦月",【記載例】通所型サービス!AX54/(【記載例】通所型サービス!$BB$8/7),""))</f>
        <v>9</v>
      </c>
      <c r="BA54" s="611"/>
      <c r="BB54" s="384"/>
      <c r="BC54" s="385"/>
      <c r="BD54" s="385"/>
      <c r="BE54" s="385"/>
      <c r="BF54" s="386"/>
    </row>
    <row r="55" spans="2:58" ht="20.25" customHeight="1" x14ac:dyDescent="0.4">
      <c r="B55" s="612">
        <f>B52+1</f>
        <v>12</v>
      </c>
      <c r="C55" s="392"/>
      <c r="D55" s="393"/>
      <c r="E55" s="394"/>
      <c r="F55" s="121"/>
      <c r="G55" s="296"/>
      <c r="H55" s="299"/>
      <c r="I55" s="300"/>
      <c r="J55" s="300"/>
      <c r="K55" s="301"/>
      <c r="L55" s="303"/>
      <c r="M55" s="304"/>
      <c r="N55" s="304"/>
      <c r="O55" s="305"/>
      <c r="P55" s="622" t="s">
        <v>49</v>
      </c>
      <c r="Q55" s="623"/>
      <c r="R55" s="62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3"/>
      <c r="AY55" s="614"/>
      <c r="AZ55" s="615"/>
      <c r="BA55" s="616"/>
      <c r="BB55" s="345"/>
      <c r="BC55" s="304"/>
      <c r="BD55" s="304"/>
      <c r="BE55" s="304"/>
      <c r="BF55" s="305"/>
    </row>
    <row r="56" spans="2:58" ht="20.25" customHeight="1" x14ac:dyDescent="0.4">
      <c r="B56" s="612"/>
      <c r="C56" s="395"/>
      <c r="D56" s="396"/>
      <c r="E56" s="397"/>
      <c r="F56" s="94"/>
      <c r="G56" s="297"/>
      <c r="H56" s="302"/>
      <c r="I56" s="300"/>
      <c r="J56" s="300"/>
      <c r="K56" s="301"/>
      <c r="L56" s="306"/>
      <c r="M56" s="307"/>
      <c r="N56" s="307"/>
      <c r="O56" s="308"/>
      <c r="P56" s="547" t="s">
        <v>15</v>
      </c>
      <c r="Q56" s="548"/>
      <c r="R56" s="549"/>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0">
        <f>IF($BB$3="４週",SUM(S56:AT56),IF($BB$3="暦月",SUM(S56:AW56),""))</f>
        <v>0</v>
      </c>
      <c r="AY56" s="551"/>
      <c r="AZ56" s="552">
        <f>IF($BB$3="４週",AX56/4,IF($BB$3="暦月",【記載例】通所型サービス!AX56/(【記載例】通所型サービス!$BB$8/7),""))</f>
        <v>0</v>
      </c>
      <c r="BA56" s="553"/>
      <c r="BB56" s="346"/>
      <c r="BC56" s="307"/>
      <c r="BD56" s="307"/>
      <c r="BE56" s="307"/>
      <c r="BF56" s="308"/>
    </row>
    <row r="57" spans="2:58" ht="20.25" customHeight="1" x14ac:dyDescent="0.4">
      <c r="B57" s="612"/>
      <c r="C57" s="398"/>
      <c r="D57" s="399"/>
      <c r="E57" s="400"/>
      <c r="F57" s="94">
        <f>C55</f>
        <v>0</v>
      </c>
      <c r="G57" s="298"/>
      <c r="H57" s="302"/>
      <c r="I57" s="300"/>
      <c r="J57" s="300"/>
      <c r="K57" s="301"/>
      <c r="L57" s="309"/>
      <c r="M57" s="310"/>
      <c r="N57" s="310"/>
      <c r="O57" s="311"/>
      <c r="P57" s="554" t="s">
        <v>50</v>
      </c>
      <c r="Q57" s="555"/>
      <c r="R57" s="556"/>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7">
        <f>IF($BB$3="４週",SUM(S57:AT57),IF($BB$3="暦月",SUM(S57:AW57),""))</f>
        <v>0</v>
      </c>
      <c r="AY57" s="558"/>
      <c r="AZ57" s="610">
        <f>IF($BB$3="４週",AX57/4,IF($BB$3="暦月",【記載例】通所型サービス!AX57/(【記載例】通所型サービス!$BB$8/7),""))</f>
        <v>0</v>
      </c>
      <c r="BA57" s="611"/>
      <c r="BB57" s="406"/>
      <c r="BC57" s="310"/>
      <c r="BD57" s="310"/>
      <c r="BE57" s="310"/>
      <c r="BF57" s="311"/>
    </row>
    <row r="58" spans="2:58" ht="20.25" customHeight="1" x14ac:dyDescent="0.4">
      <c r="B58" s="612">
        <f>B55+1</f>
        <v>13</v>
      </c>
      <c r="C58" s="392"/>
      <c r="D58" s="393"/>
      <c r="E58" s="394"/>
      <c r="F58" s="121"/>
      <c r="G58" s="296"/>
      <c r="H58" s="299"/>
      <c r="I58" s="300"/>
      <c r="J58" s="300"/>
      <c r="K58" s="301"/>
      <c r="L58" s="303"/>
      <c r="M58" s="304"/>
      <c r="N58" s="304"/>
      <c r="O58" s="305"/>
      <c r="P58" s="622" t="s">
        <v>49</v>
      </c>
      <c r="Q58" s="623"/>
      <c r="R58" s="62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3"/>
      <c r="AY58" s="614"/>
      <c r="AZ58" s="615"/>
      <c r="BA58" s="616"/>
      <c r="BB58" s="345"/>
      <c r="BC58" s="304"/>
      <c r="BD58" s="304"/>
      <c r="BE58" s="304"/>
      <c r="BF58" s="305"/>
    </row>
    <row r="59" spans="2:58" ht="20.25" customHeight="1" x14ac:dyDescent="0.4">
      <c r="B59" s="612"/>
      <c r="C59" s="395"/>
      <c r="D59" s="396"/>
      <c r="E59" s="397"/>
      <c r="F59" s="94"/>
      <c r="G59" s="297"/>
      <c r="H59" s="302"/>
      <c r="I59" s="300"/>
      <c r="J59" s="300"/>
      <c r="K59" s="301"/>
      <c r="L59" s="306"/>
      <c r="M59" s="307"/>
      <c r="N59" s="307"/>
      <c r="O59" s="308"/>
      <c r="P59" s="547" t="s">
        <v>15</v>
      </c>
      <c r="Q59" s="548"/>
      <c r="R59" s="549"/>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0">
        <f>IF($BB$3="４週",SUM(S59:AT59),IF($BB$3="暦月",SUM(S59:AW59),""))</f>
        <v>0</v>
      </c>
      <c r="AY59" s="551"/>
      <c r="AZ59" s="552">
        <f>IF($BB$3="４週",AX59/4,IF($BB$3="暦月",【記載例】通所型サービス!AX59/(【記載例】通所型サービス!$BB$8/7),""))</f>
        <v>0</v>
      </c>
      <c r="BA59" s="553"/>
      <c r="BB59" s="346"/>
      <c r="BC59" s="307"/>
      <c r="BD59" s="307"/>
      <c r="BE59" s="307"/>
      <c r="BF59" s="308"/>
    </row>
    <row r="60" spans="2:58" ht="20.25" customHeight="1" thickBot="1" x14ac:dyDescent="0.45">
      <c r="B60" s="660"/>
      <c r="C60" s="398"/>
      <c r="D60" s="399"/>
      <c r="E60" s="400"/>
      <c r="F60" s="97">
        <f>C58</f>
        <v>0</v>
      </c>
      <c r="G60" s="401"/>
      <c r="H60" s="402"/>
      <c r="I60" s="403"/>
      <c r="J60" s="403"/>
      <c r="K60" s="404"/>
      <c r="L60" s="405"/>
      <c r="M60" s="348"/>
      <c r="N60" s="348"/>
      <c r="O60" s="349"/>
      <c r="P60" s="627" t="s">
        <v>50</v>
      </c>
      <c r="Q60" s="628"/>
      <c r="R60" s="62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7">
        <f>IF($BB$3="４週",SUM(S60:AT60),IF($BB$3="暦月",SUM(S60:AW60),""))</f>
        <v>0</v>
      </c>
      <c r="AY60" s="558"/>
      <c r="AZ60" s="610">
        <f>IF($BB$3="４週",AX60/4,IF($BB$3="暦月",【記載例】通所型サービス!AX60/(【記載例】通所型サービス!$BB$8/7),""))</f>
        <v>0</v>
      </c>
      <c r="BA60" s="611"/>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1" t="s">
        <v>182</v>
      </c>
      <c r="H62" s="661"/>
      <c r="I62" s="661"/>
      <c r="J62" s="661"/>
      <c r="K62" s="661"/>
      <c r="L62" s="661"/>
      <c r="M62" s="661"/>
      <c r="N62" s="661"/>
      <c r="O62" s="661"/>
      <c r="P62" s="661"/>
      <c r="Q62" s="661"/>
      <c r="R62" s="662"/>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3">
        <f>IF(SUMIF($F$22:$F$60, "生活相談員", AX22:AY60)=0,"",SUMIF($F$22:$F$60,"生活相談員",AX22:AY60))</f>
        <v>196</v>
      </c>
      <c r="AY62" s="644"/>
      <c r="AZ62" s="645">
        <f>IF(AX62="","",IF($BB$3="４週",AX62/4,IF($BB$3="暦月",AX62/(【記載例】通所型サービス!$BB$8/7),"")))</f>
        <v>49</v>
      </c>
      <c r="BA62" s="646"/>
      <c r="BB62" s="630"/>
      <c r="BC62" s="631"/>
      <c r="BD62" s="631"/>
      <c r="BE62" s="631"/>
      <c r="BF62" s="632"/>
    </row>
    <row r="63" spans="2:58" ht="20.25" customHeight="1" x14ac:dyDescent="0.4">
      <c r="B63" s="197"/>
      <c r="C63" s="198"/>
      <c r="D63" s="198"/>
      <c r="E63" s="198"/>
      <c r="F63" s="198"/>
      <c r="G63" s="625" t="s">
        <v>183</v>
      </c>
      <c r="H63" s="625"/>
      <c r="I63" s="625"/>
      <c r="J63" s="625"/>
      <c r="K63" s="625"/>
      <c r="L63" s="625"/>
      <c r="M63" s="625"/>
      <c r="N63" s="625"/>
      <c r="O63" s="625"/>
      <c r="P63" s="625"/>
      <c r="Q63" s="625"/>
      <c r="R63" s="626"/>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47">
        <f>IF(SUMIF($F$22:$F$60, "介護職員", AX22:AX60)=0,"",SUMIF($F$22:$F$60, "介護職員", AX22:AX60))</f>
        <v>392</v>
      </c>
      <c r="AY63" s="648"/>
      <c r="AZ63" s="649">
        <f>IF(AX63="","",IF($BB$3="４週",AX63/4,IF($BB$3="暦月",AX63/(【記載例】通所型サービス!$BB$8/7),"")))</f>
        <v>98</v>
      </c>
      <c r="BA63" s="650"/>
      <c r="BB63" s="633"/>
      <c r="BC63" s="634"/>
      <c r="BD63" s="634"/>
      <c r="BE63" s="634"/>
      <c r="BF63" s="635"/>
    </row>
    <row r="64" spans="2:58" ht="20.25" customHeight="1" x14ac:dyDescent="0.4">
      <c r="B64" s="197"/>
      <c r="C64" s="198"/>
      <c r="D64" s="198"/>
      <c r="E64" s="198"/>
      <c r="F64" s="198"/>
      <c r="G64" s="625" t="s">
        <v>185</v>
      </c>
      <c r="H64" s="625"/>
      <c r="I64" s="625"/>
      <c r="J64" s="625"/>
      <c r="K64" s="625"/>
      <c r="L64" s="625"/>
      <c r="M64" s="625"/>
      <c r="N64" s="625"/>
      <c r="O64" s="625"/>
      <c r="P64" s="625"/>
      <c r="Q64" s="625"/>
      <c r="R64" s="626"/>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1"/>
      <c r="AY64" s="652"/>
      <c r="AZ64" s="652"/>
      <c r="BA64" s="653"/>
      <c r="BB64" s="633"/>
      <c r="BC64" s="634"/>
      <c r="BD64" s="634"/>
      <c r="BE64" s="634"/>
      <c r="BF64" s="635"/>
    </row>
    <row r="65" spans="1:73" ht="20.25" customHeight="1" x14ac:dyDescent="0.4">
      <c r="B65" s="197"/>
      <c r="C65" s="198"/>
      <c r="D65" s="198"/>
      <c r="E65" s="198"/>
      <c r="F65" s="198"/>
      <c r="G65" s="625" t="s">
        <v>186</v>
      </c>
      <c r="H65" s="625"/>
      <c r="I65" s="625"/>
      <c r="J65" s="625"/>
      <c r="K65" s="625"/>
      <c r="L65" s="625"/>
      <c r="M65" s="625"/>
      <c r="N65" s="625"/>
      <c r="O65" s="625"/>
      <c r="P65" s="625"/>
      <c r="Q65" s="625"/>
      <c r="R65" s="626"/>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4"/>
      <c r="AY65" s="655"/>
      <c r="AZ65" s="655"/>
      <c r="BA65" s="656"/>
      <c r="BB65" s="633"/>
      <c r="BC65" s="634"/>
      <c r="BD65" s="634"/>
      <c r="BE65" s="634"/>
      <c r="BF65" s="635"/>
    </row>
    <row r="66" spans="1:73" ht="20.25" customHeight="1" thickBot="1" x14ac:dyDescent="0.45">
      <c r="B66" s="199"/>
      <c r="C66" s="200"/>
      <c r="D66" s="200"/>
      <c r="E66" s="200"/>
      <c r="F66" s="200"/>
      <c r="G66" s="531" t="s">
        <v>187</v>
      </c>
      <c r="H66" s="531"/>
      <c r="I66" s="531"/>
      <c r="J66" s="531"/>
      <c r="K66" s="531"/>
      <c r="L66" s="531"/>
      <c r="M66" s="531"/>
      <c r="N66" s="531"/>
      <c r="O66" s="531"/>
      <c r="P66" s="531"/>
      <c r="Q66" s="531"/>
      <c r="R66" s="532"/>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4"/>
      <c r="AY66" s="655"/>
      <c r="AZ66" s="655"/>
      <c r="BA66" s="656"/>
      <c r="BB66" s="633"/>
      <c r="BC66" s="634"/>
      <c r="BD66" s="634"/>
      <c r="BE66" s="634"/>
      <c r="BF66" s="635"/>
    </row>
    <row r="67" spans="1:73" ht="18.75" customHeight="1" x14ac:dyDescent="0.4">
      <c r="B67" s="541" t="s">
        <v>188</v>
      </c>
      <c r="C67" s="542"/>
      <c r="D67" s="542"/>
      <c r="E67" s="542"/>
      <c r="F67" s="542"/>
      <c r="G67" s="542"/>
      <c r="H67" s="542"/>
      <c r="I67" s="542"/>
      <c r="J67" s="542"/>
      <c r="K67" s="543"/>
      <c r="L67" s="639" t="s">
        <v>60</v>
      </c>
      <c r="M67" s="639"/>
      <c r="N67" s="639"/>
      <c r="O67" s="639"/>
      <c r="P67" s="639"/>
      <c r="Q67" s="639"/>
      <c r="R67" s="64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4"/>
      <c r="AY67" s="655"/>
      <c r="AZ67" s="655"/>
      <c r="BA67" s="656"/>
      <c r="BB67" s="633"/>
      <c r="BC67" s="634"/>
      <c r="BD67" s="634"/>
      <c r="BE67" s="634"/>
      <c r="BF67" s="635"/>
    </row>
    <row r="68" spans="1:73" ht="18.75" customHeight="1" x14ac:dyDescent="0.4">
      <c r="B68" s="541"/>
      <c r="C68" s="542"/>
      <c r="D68" s="542"/>
      <c r="E68" s="542"/>
      <c r="F68" s="542"/>
      <c r="G68" s="542"/>
      <c r="H68" s="542"/>
      <c r="I68" s="542"/>
      <c r="J68" s="542"/>
      <c r="K68" s="543"/>
      <c r="L68" s="641" t="s">
        <v>5</v>
      </c>
      <c r="M68" s="641"/>
      <c r="N68" s="641"/>
      <c r="O68" s="641"/>
      <c r="P68" s="641"/>
      <c r="Q68" s="641"/>
      <c r="R68" s="64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4"/>
      <c r="AY68" s="655"/>
      <c r="AZ68" s="655"/>
      <c r="BA68" s="656"/>
      <c r="BB68" s="633"/>
      <c r="BC68" s="634"/>
      <c r="BD68" s="634"/>
      <c r="BE68" s="634"/>
      <c r="BF68" s="635"/>
    </row>
    <row r="69" spans="1:73" ht="18.75" customHeight="1" x14ac:dyDescent="0.4">
      <c r="B69" s="541"/>
      <c r="C69" s="542"/>
      <c r="D69" s="542"/>
      <c r="E69" s="542"/>
      <c r="F69" s="542"/>
      <c r="G69" s="542"/>
      <c r="H69" s="542"/>
      <c r="I69" s="542"/>
      <c r="J69" s="542"/>
      <c r="K69" s="543"/>
      <c r="L69" s="641" t="s">
        <v>61</v>
      </c>
      <c r="M69" s="641"/>
      <c r="N69" s="641"/>
      <c r="O69" s="641"/>
      <c r="P69" s="641"/>
      <c r="Q69" s="641"/>
      <c r="R69" s="64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4"/>
      <c r="AY69" s="655"/>
      <c r="AZ69" s="655"/>
      <c r="BA69" s="656"/>
      <c r="BB69" s="633"/>
      <c r="BC69" s="634"/>
      <c r="BD69" s="634"/>
      <c r="BE69" s="634"/>
      <c r="BF69" s="635"/>
    </row>
    <row r="70" spans="1:73" ht="18.75" customHeight="1" x14ac:dyDescent="0.4">
      <c r="B70" s="541"/>
      <c r="C70" s="542"/>
      <c r="D70" s="542"/>
      <c r="E70" s="542"/>
      <c r="F70" s="542"/>
      <c r="G70" s="542"/>
      <c r="H70" s="542"/>
      <c r="I70" s="542"/>
      <c r="J70" s="542"/>
      <c r="K70" s="543"/>
      <c r="L70" s="641" t="s">
        <v>62</v>
      </c>
      <c r="M70" s="641"/>
      <c r="N70" s="641"/>
      <c r="O70" s="641"/>
      <c r="P70" s="641"/>
      <c r="Q70" s="641"/>
      <c r="R70" s="64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4"/>
      <c r="AY70" s="655"/>
      <c r="AZ70" s="655"/>
      <c r="BA70" s="656"/>
      <c r="BB70" s="633"/>
      <c r="BC70" s="634"/>
      <c r="BD70" s="634"/>
      <c r="BE70" s="634"/>
      <c r="BF70" s="635"/>
    </row>
    <row r="71" spans="1:73" ht="18.75" customHeight="1" thickBot="1" x14ac:dyDescent="0.45">
      <c r="B71" s="544"/>
      <c r="C71" s="545"/>
      <c r="D71" s="545"/>
      <c r="E71" s="545"/>
      <c r="F71" s="545"/>
      <c r="G71" s="545"/>
      <c r="H71" s="545"/>
      <c r="I71" s="545"/>
      <c r="J71" s="545"/>
      <c r="K71" s="546"/>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57"/>
      <c r="AY71" s="658"/>
      <c r="AZ71" s="658"/>
      <c r="BA71" s="659"/>
      <c r="BB71" s="636"/>
      <c r="BC71" s="637"/>
      <c r="BD71" s="637"/>
      <c r="BE71" s="637"/>
      <c r="BF71" s="638"/>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60" zoomScaleNormal="60"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3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663"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664"/>
      <c r="C14" s="228" t="s">
        <v>150</v>
      </c>
      <c r="D14" s="288" t="s">
        <v>124</v>
      </c>
      <c r="E14" s="288" t="s">
        <v>85</v>
      </c>
      <c r="F14" s="288" t="s">
        <v>29</v>
      </c>
      <c r="G14" s="289" t="s">
        <v>27</v>
      </c>
      <c r="H14" s="229" t="s">
        <v>29</v>
      </c>
      <c r="I14" s="229" t="s">
        <v>29</v>
      </c>
      <c r="J14" s="229" t="s">
        <v>29</v>
      </c>
      <c r="K14" s="229" t="s">
        <v>29</v>
      </c>
      <c r="L14" s="230" t="s">
        <v>29</v>
      </c>
    </row>
    <row r="15" spans="1:12" x14ac:dyDescent="0.4">
      <c r="B15" s="664"/>
      <c r="C15" s="228" t="s">
        <v>150</v>
      </c>
      <c r="D15" s="288" t="s">
        <v>126</v>
      </c>
      <c r="E15" s="290" t="s">
        <v>150</v>
      </c>
      <c r="F15" s="290" t="s">
        <v>150</v>
      </c>
      <c r="G15" s="289" t="s">
        <v>28</v>
      </c>
      <c r="H15" s="231" t="s">
        <v>150</v>
      </c>
      <c r="I15" s="231" t="s">
        <v>150</v>
      </c>
      <c r="J15" s="231" t="s">
        <v>150</v>
      </c>
      <c r="K15" s="231" t="s">
        <v>150</v>
      </c>
      <c r="L15" s="232" t="s">
        <v>150</v>
      </c>
    </row>
    <row r="16" spans="1:12" x14ac:dyDescent="0.4">
      <c r="B16" s="664"/>
      <c r="C16" s="228" t="s">
        <v>150</v>
      </c>
      <c r="D16" s="290" t="s">
        <v>150</v>
      </c>
      <c r="E16" s="290" t="s">
        <v>150</v>
      </c>
      <c r="F16" s="290" t="s">
        <v>150</v>
      </c>
      <c r="G16" s="289" t="s">
        <v>14</v>
      </c>
      <c r="H16" s="231" t="s">
        <v>150</v>
      </c>
      <c r="I16" s="231" t="s">
        <v>150</v>
      </c>
      <c r="J16" s="231" t="s">
        <v>150</v>
      </c>
      <c r="K16" s="231" t="s">
        <v>150</v>
      </c>
      <c r="L16" s="232" t="s">
        <v>150</v>
      </c>
    </row>
    <row r="17" spans="2:12" x14ac:dyDescent="0.4">
      <c r="B17" s="664"/>
      <c r="C17" s="228" t="s">
        <v>150</v>
      </c>
      <c r="D17" s="290" t="s">
        <v>150</v>
      </c>
      <c r="E17" s="290" t="s">
        <v>150</v>
      </c>
      <c r="F17" s="290" t="s">
        <v>150</v>
      </c>
      <c r="G17" s="289" t="s">
        <v>6</v>
      </c>
      <c r="H17" s="231" t="s">
        <v>150</v>
      </c>
      <c r="I17" s="231" t="s">
        <v>150</v>
      </c>
      <c r="J17" s="231" t="s">
        <v>150</v>
      </c>
      <c r="K17" s="231" t="s">
        <v>150</v>
      </c>
      <c r="L17" s="232" t="s">
        <v>150</v>
      </c>
    </row>
    <row r="18" spans="2:12" x14ac:dyDescent="0.4">
      <c r="B18" s="664"/>
      <c r="C18" s="228" t="s">
        <v>150</v>
      </c>
      <c r="D18" s="290" t="s">
        <v>150</v>
      </c>
      <c r="E18" s="290" t="s">
        <v>150</v>
      </c>
      <c r="F18" s="290" t="s">
        <v>150</v>
      </c>
      <c r="G18" s="289" t="s">
        <v>86</v>
      </c>
      <c r="H18" s="231" t="s">
        <v>150</v>
      </c>
      <c r="I18" s="231" t="s">
        <v>150</v>
      </c>
      <c r="J18" s="231" t="s">
        <v>150</v>
      </c>
      <c r="K18" s="231" t="s">
        <v>150</v>
      </c>
      <c r="L18" s="232" t="s">
        <v>150</v>
      </c>
    </row>
    <row r="19" spans="2:12" x14ac:dyDescent="0.4">
      <c r="B19" s="664"/>
      <c r="C19" s="228" t="s">
        <v>150</v>
      </c>
      <c r="D19" s="290" t="s">
        <v>150</v>
      </c>
      <c r="E19" s="290" t="s">
        <v>150</v>
      </c>
      <c r="F19" s="290" t="s">
        <v>150</v>
      </c>
      <c r="G19" s="289" t="s">
        <v>87</v>
      </c>
      <c r="H19" s="231" t="s">
        <v>150</v>
      </c>
      <c r="I19" s="231" t="s">
        <v>150</v>
      </c>
      <c r="J19" s="231" t="s">
        <v>150</v>
      </c>
      <c r="K19" s="231" t="s">
        <v>150</v>
      </c>
      <c r="L19" s="232" t="s">
        <v>150</v>
      </c>
    </row>
    <row r="20" spans="2:12" x14ac:dyDescent="0.4">
      <c r="B20" s="664"/>
      <c r="C20" s="228" t="s">
        <v>150</v>
      </c>
      <c r="D20" s="290" t="s">
        <v>150</v>
      </c>
      <c r="E20" s="290" t="s">
        <v>150</v>
      </c>
      <c r="F20" s="290" t="s">
        <v>150</v>
      </c>
      <c r="G20" s="289" t="s">
        <v>30</v>
      </c>
      <c r="H20" s="231" t="s">
        <v>150</v>
      </c>
      <c r="I20" s="231" t="s">
        <v>150</v>
      </c>
      <c r="J20" s="231" t="s">
        <v>150</v>
      </c>
      <c r="K20" s="231" t="s">
        <v>150</v>
      </c>
      <c r="L20" s="232" t="s">
        <v>150</v>
      </c>
    </row>
    <row r="21" spans="2:12" x14ac:dyDescent="0.4">
      <c r="B21" s="664"/>
      <c r="C21" s="228" t="s">
        <v>150</v>
      </c>
      <c r="D21" s="290" t="s">
        <v>150</v>
      </c>
      <c r="E21" s="290" t="s">
        <v>150</v>
      </c>
      <c r="F21" s="290" t="s">
        <v>150</v>
      </c>
      <c r="G21" s="289" t="s">
        <v>31</v>
      </c>
      <c r="H21" s="231" t="s">
        <v>150</v>
      </c>
      <c r="I21" s="231" t="s">
        <v>150</v>
      </c>
      <c r="J21" s="231" t="s">
        <v>150</v>
      </c>
      <c r="K21" s="231" t="s">
        <v>150</v>
      </c>
      <c r="L21" s="232" t="s">
        <v>150</v>
      </c>
    </row>
    <row r="22" spans="2:12" x14ac:dyDescent="0.4">
      <c r="B22" s="664"/>
      <c r="C22" s="228" t="s">
        <v>150</v>
      </c>
      <c r="D22" s="290" t="s">
        <v>150</v>
      </c>
      <c r="E22" s="290" t="s">
        <v>150</v>
      </c>
      <c r="F22" s="290" t="s">
        <v>150</v>
      </c>
      <c r="G22" s="290" t="s">
        <v>150</v>
      </c>
      <c r="H22" s="231" t="s">
        <v>150</v>
      </c>
      <c r="I22" s="231" t="s">
        <v>150</v>
      </c>
      <c r="J22" s="231" t="s">
        <v>150</v>
      </c>
      <c r="K22" s="231" t="s">
        <v>150</v>
      </c>
      <c r="L22" s="232" t="s">
        <v>150</v>
      </c>
    </row>
    <row r="23" spans="2:12" x14ac:dyDescent="0.4">
      <c r="B23" s="664"/>
      <c r="C23" s="228" t="s">
        <v>150</v>
      </c>
      <c r="D23" s="290" t="s">
        <v>150</v>
      </c>
      <c r="E23" s="290" t="s">
        <v>150</v>
      </c>
      <c r="F23" s="290" t="s">
        <v>150</v>
      </c>
      <c r="G23" s="290" t="s">
        <v>150</v>
      </c>
      <c r="H23" s="231" t="s">
        <v>150</v>
      </c>
      <c r="I23" s="231" t="s">
        <v>150</v>
      </c>
      <c r="J23" s="231" t="s">
        <v>150</v>
      </c>
      <c r="K23" s="231" t="s">
        <v>150</v>
      </c>
      <c r="L23" s="232" t="s">
        <v>150</v>
      </c>
    </row>
    <row r="24" spans="2:12" x14ac:dyDescent="0.4">
      <c r="B24" s="664"/>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665"/>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【記載例】通所型サービス</vt:lpstr>
      <vt:lpstr>【記載例】シフト記号表（勤務時間帯）</vt:lpstr>
      <vt:lpstr>プルダウン・リスト</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kun0c204@INT-KUN.LOCAL</cp:lastModifiedBy>
  <cp:lastPrinted>2025-05-13T05:48:00Z</cp:lastPrinted>
  <dcterms:created xsi:type="dcterms:W3CDTF">2020-01-14T23:47:53Z</dcterms:created>
  <dcterms:modified xsi:type="dcterms:W3CDTF">2025-05-30T08:31:44Z</dcterms:modified>
</cp:coreProperties>
</file>